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试成绩" sheetId="1" r:id="rId1"/>
  </sheets>
  <definedNames>
    <definedName name="_xlnm._FilterDatabase" localSheetId="0" hidden="1">考试成绩!$C$3:$C$752</definedName>
  </definedNames>
  <calcPr calcId="144525"/>
</workbook>
</file>

<file path=xl/sharedStrings.xml><?xml version="1.0" encoding="utf-8"?>
<sst xmlns="http://schemas.openxmlformats.org/spreadsheetml/2006/main" count="2583" uniqueCount="946">
  <si>
    <t xml:space="preserve">    亳州市谯城区2020年度中小学附属班教师公开招聘考试成绩</t>
  </si>
  <si>
    <t>报考号</t>
  </si>
  <si>
    <t>准考证号</t>
  </si>
  <si>
    <t>考场号</t>
  </si>
  <si>
    <t>座位号</t>
  </si>
  <si>
    <t>专业知识</t>
  </si>
  <si>
    <t>综合知识</t>
  </si>
  <si>
    <t>总分</t>
  </si>
  <si>
    <t>20010010101</t>
  </si>
  <si>
    <t>01</t>
  </si>
  <si>
    <t>20010010102</t>
  </si>
  <si>
    <t>20010010103</t>
  </si>
  <si>
    <t>20010010104</t>
  </si>
  <si>
    <t>20010010105</t>
  </si>
  <si>
    <t>20010010106</t>
  </si>
  <si>
    <t>20010010107</t>
  </si>
  <si>
    <t>20010010108</t>
  </si>
  <si>
    <t>20010010109</t>
  </si>
  <si>
    <t>20010010110</t>
  </si>
  <si>
    <t>20010010111</t>
  </si>
  <si>
    <t>20010010112</t>
  </si>
  <si>
    <t>20010010113</t>
  </si>
  <si>
    <t>20010010114</t>
  </si>
  <si>
    <t>20010010115</t>
  </si>
  <si>
    <t>20010010116</t>
  </si>
  <si>
    <t>20010010117</t>
  </si>
  <si>
    <t>20010010118</t>
  </si>
  <si>
    <t>20010010119</t>
  </si>
  <si>
    <t>20010010120</t>
  </si>
  <si>
    <t>20010010121</t>
  </si>
  <si>
    <t>20010010122</t>
  </si>
  <si>
    <t>20010010123</t>
  </si>
  <si>
    <t>20010010124</t>
  </si>
  <si>
    <t>20010010125</t>
  </si>
  <si>
    <t>20010010126</t>
  </si>
  <si>
    <t>20010010127</t>
  </si>
  <si>
    <t>20010010128</t>
  </si>
  <si>
    <t>20010010129</t>
  </si>
  <si>
    <t>20010010130</t>
  </si>
  <si>
    <t>20010010201</t>
  </si>
  <si>
    <t>02</t>
  </si>
  <si>
    <t>20010010202</t>
  </si>
  <si>
    <t>20010010203</t>
  </si>
  <si>
    <t>20010010204</t>
  </si>
  <si>
    <t>20010010205</t>
  </si>
  <si>
    <t>20010010206</t>
  </si>
  <si>
    <t>20010010207</t>
  </si>
  <si>
    <t>20010010208</t>
  </si>
  <si>
    <t>20010010209</t>
  </si>
  <si>
    <t>20010010210</t>
  </si>
  <si>
    <t>20010010211</t>
  </si>
  <si>
    <t>20010010212</t>
  </si>
  <si>
    <t>20010010213</t>
  </si>
  <si>
    <t>20010010214</t>
  </si>
  <si>
    <t>20010010215</t>
  </si>
  <si>
    <t>20010010216</t>
  </si>
  <si>
    <t>20010010217</t>
  </si>
  <si>
    <t>20010010218</t>
  </si>
  <si>
    <t>20010010219</t>
  </si>
  <si>
    <t>20010010220</t>
  </si>
  <si>
    <t>20010010221</t>
  </si>
  <si>
    <t>20010010222</t>
  </si>
  <si>
    <t>20010010223</t>
  </si>
  <si>
    <t>20010010224</t>
  </si>
  <si>
    <t>20010010225</t>
  </si>
  <si>
    <t>20010010226</t>
  </si>
  <si>
    <t>20010010227</t>
  </si>
  <si>
    <t>20010010228</t>
  </si>
  <si>
    <t>20010010229</t>
  </si>
  <si>
    <t>20010010230</t>
  </si>
  <si>
    <t>20010020301</t>
  </si>
  <si>
    <t>03</t>
  </si>
  <si>
    <t>20010020302</t>
  </si>
  <si>
    <t>20010020303</t>
  </si>
  <si>
    <t>20010020304</t>
  </si>
  <si>
    <t>20010020305</t>
  </si>
  <si>
    <t>20010020306</t>
  </si>
  <si>
    <t>20010020307</t>
  </si>
  <si>
    <t>20010020308</t>
  </si>
  <si>
    <t>20010020309</t>
  </si>
  <si>
    <t>20010020310</t>
  </si>
  <si>
    <t>20010020311</t>
  </si>
  <si>
    <t>20010020312</t>
  </si>
  <si>
    <t>20010020313</t>
  </si>
  <si>
    <t>20010020314</t>
  </si>
  <si>
    <t>20010020315</t>
  </si>
  <si>
    <t>20010020316</t>
  </si>
  <si>
    <t>20010020317</t>
  </si>
  <si>
    <t>20010020318</t>
  </si>
  <si>
    <t>20010020319</t>
  </si>
  <si>
    <t>20010020320</t>
  </si>
  <si>
    <t>20010020321</t>
  </si>
  <si>
    <t>20010020322</t>
  </si>
  <si>
    <t>20010020323</t>
  </si>
  <si>
    <t>20010020324</t>
  </si>
  <si>
    <t>20010020325</t>
  </si>
  <si>
    <t>20010020326</t>
  </si>
  <si>
    <t>20010020327</t>
  </si>
  <si>
    <t>20010020328</t>
  </si>
  <si>
    <t>20010020329</t>
  </si>
  <si>
    <t>20010020330</t>
  </si>
  <si>
    <t>20010020401</t>
  </si>
  <si>
    <t>04</t>
  </si>
  <si>
    <t>20010020402</t>
  </si>
  <si>
    <t>20010020403</t>
  </si>
  <si>
    <t>20010020404</t>
  </si>
  <si>
    <t>20010020405</t>
  </si>
  <si>
    <t>20010020406</t>
  </si>
  <si>
    <t>20010020407</t>
  </si>
  <si>
    <t>20010020408</t>
  </si>
  <si>
    <t>20010020409</t>
  </si>
  <si>
    <t>20010020410</t>
  </si>
  <si>
    <t>20010020411</t>
  </si>
  <si>
    <t>20010020412</t>
  </si>
  <si>
    <t>20010020413</t>
  </si>
  <si>
    <t>20010020414</t>
  </si>
  <si>
    <t>20010020415</t>
  </si>
  <si>
    <t>20010020416</t>
  </si>
  <si>
    <t>20010020417</t>
  </si>
  <si>
    <t>20010020418</t>
  </si>
  <si>
    <t>20010020419</t>
  </si>
  <si>
    <t>20010020420</t>
  </si>
  <si>
    <t>20010020421</t>
  </si>
  <si>
    <t>20010020422</t>
  </si>
  <si>
    <t>20010020423</t>
  </si>
  <si>
    <t>20010020424</t>
  </si>
  <si>
    <t>20010020425</t>
  </si>
  <si>
    <t>20010020426</t>
  </si>
  <si>
    <t>20010020427</t>
  </si>
  <si>
    <t>20010020428</t>
  </si>
  <si>
    <t>20010020429</t>
  </si>
  <si>
    <t>20010020430</t>
  </si>
  <si>
    <t>20010020501</t>
  </si>
  <si>
    <t>05</t>
  </si>
  <si>
    <t>20010020502</t>
  </si>
  <si>
    <t>20010020503</t>
  </si>
  <si>
    <t>20010020504</t>
  </si>
  <si>
    <t>20010020505</t>
  </si>
  <si>
    <t>20010020506</t>
  </si>
  <si>
    <t>20010020507</t>
  </si>
  <si>
    <t>20010020508</t>
  </si>
  <si>
    <t>20010020509</t>
  </si>
  <si>
    <t>20010020510</t>
  </si>
  <si>
    <t>20010020511</t>
  </si>
  <si>
    <t>20010020512</t>
  </si>
  <si>
    <t>20010020513</t>
  </si>
  <si>
    <t>20010020514</t>
  </si>
  <si>
    <t>20010020515</t>
  </si>
  <si>
    <t>20010020516</t>
  </si>
  <si>
    <t>20010020517</t>
  </si>
  <si>
    <t>20010020518</t>
  </si>
  <si>
    <t>20010020519</t>
  </si>
  <si>
    <t>20010020520</t>
  </si>
  <si>
    <t>20010020521</t>
  </si>
  <si>
    <t>20010020522</t>
  </si>
  <si>
    <t>20010020523</t>
  </si>
  <si>
    <t>20010020524</t>
  </si>
  <si>
    <t>20010020525</t>
  </si>
  <si>
    <t>20010020526</t>
  </si>
  <si>
    <t>20010020527</t>
  </si>
  <si>
    <t>20010020528</t>
  </si>
  <si>
    <t>20010020529</t>
  </si>
  <si>
    <t>20010020530</t>
  </si>
  <si>
    <t>20010020601</t>
  </si>
  <si>
    <t>06</t>
  </si>
  <si>
    <t>20010020602</t>
  </si>
  <si>
    <t>20010020603</t>
  </si>
  <si>
    <t>20010020604</t>
  </si>
  <si>
    <t>20010020605</t>
  </si>
  <si>
    <t>20010020606</t>
  </si>
  <si>
    <t>20010020607</t>
  </si>
  <si>
    <t>20010020608</t>
  </si>
  <si>
    <t>20010020609</t>
  </si>
  <si>
    <t>20010020610</t>
  </si>
  <si>
    <t>20010020611</t>
  </si>
  <si>
    <t>20010020612</t>
  </si>
  <si>
    <t>20010020613</t>
  </si>
  <si>
    <t>20010020614</t>
  </si>
  <si>
    <t>20010020615</t>
  </si>
  <si>
    <t>20010020616</t>
  </si>
  <si>
    <t>20010020617</t>
  </si>
  <si>
    <t>20010020618</t>
  </si>
  <si>
    <t>20010020619</t>
  </si>
  <si>
    <t>20010020620</t>
  </si>
  <si>
    <t>20010020621</t>
  </si>
  <si>
    <t>20010020622</t>
  </si>
  <si>
    <t>20010020623</t>
  </si>
  <si>
    <t>20010020624</t>
  </si>
  <si>
    <t>20010020625</t>
  </si>
  <si>
    <t>20010020626</t>
  </si>
  <si>
    <t>20010020627</t>
  </si>
  <si>
    <t>20010020628</t>
  </si>
  <si>
    <t>20010020629</t>
  </si>
  <si>
    <t>20010020630</t>
  </si>
  <si>
    <t>20010030701</t>
  </si>
  <si>
    <t>07</t>
  </si>
  <si>
    <t>20010030702</t>
  </si>
  <si>
    <t>20010030703</t>
  </si>
  <si>
    <t>20010030704</t>
  </si>
  <si>
    <t>20010030705</t>
  </si>
  <si>
    <t>20010030706</t>
  </si>
  <si>
    <t>20010030707</t>
  </si>
  <si>
    <t>20010030708</t>
  </si>
  <si>
    <t>20010030709</t>
  </si>
  <si>
    <t>20010030710</t>
  </si>
  <si>
    <t>20010030711</t>
  </si>
  <si>
    <t>20010030712</t>
  </si>
  <si>
    <t>20010030713</t>
  </si>
  <si>
    <t>20010030714</t>
  </si>
  <si>
    <t>20010030715</t>
  </si>
  <si>
    <t>20010030716</t>
  </si>
  <si>
    <t>20010030717</t>
  </si>
  <si>
    <t>20010030718</t>
  </si>
  <si>
    <t>20010030719</t>
  </si>
  <si>
    <t>20010030720</t>
  </si>
  <si>
    <t>20010030721</t>
  </si>
  <si>
    <t>20010030722</t>
  </si>
  <si>
    <t>20010030723</t>
  </si>
  <si>
    <t>20010030724</t>
  </si>
  <si>
    <t>20010030725</t>
  </si>
  <si>
    <t>20010030726</t>
  </si>
  <si>
    <t>20010030727</t>
  </si>
  <si>
    <t>20010030728</t>
  </si>
  <si>
    <t>20010030729</t>
  </si>
  <si>
    <t>20010030730</t>
  </si>
  <si>
    <t>20010040801</t>
  </si>
  <si>
    <t>08</t>
  </si>
  <si>
    <t>20010040802</t>
  </si>
  <si>
    <t>20010040803</t>
  </si>
  <si>
    <t>20010040804</t>
  </si>
  <si>
    <t>20010040805</t>
  </si>
  <si>
    <t>20010040806</t>
  </si>
  <si>
    <t>20010040807</t>
  </si>
  <si>
    <t>20010040808</t>
  </si>
  <si>
    <t>20010040809</t>
  </si>
  <si>
    <t>20010040810</t>
  </si>
  <si>
    <t>20010040811</t>
  </si>
  <si>
    <t>20010040812</t>
  </si>
  <si>
    <t>20010040813</t>
  </si>
  <si>
    <t>20010040814</t>
  </si>
  <si>
    <t>20010040815</t>
  </si>
  <si>
    <t>20010040816</t>
  </si>
  <si>
    <t>20010040817</t>
  </si>
  <si>
    <t>20010040818</t>
  </si>
  <si>
    <t>20010040819</t>
  </si>
  <si>
    <t>20010040820</t>
  </si>
  <si>
    <t>20010040821</t>
  </si>
  <si>
    <t>20010040822</t>
  </si>
  <si>
    <t>20010040823</t>
  </si>
  <si>
    <t>20010040824</t>
  </si>
  <si>
    <t>20010040825</t>
  </si>
  <si>
    <t>20010040826</t>
  </si>
  <si>
    <t>20010040827</t>
  </si>
  <si>
    <t>20010040828</t>
  </si>
  <si>
    <t>20010040829</t>
  </si>
  <si>
    <t>20010040830</t>
  </si>
  <si>
    <t>20010040901</t>
  </si>
  <si>
    <t>09</t>
  </si>
  <si>
    <t>20010040902</t>
  </si>
  <si>
    <t>20010040903</t>
  </si>
  <si>
    <t>20010040904</t>
  </si>
  <si>
    <t>20010040905</t>
  </si>
  <si>
    <t>20010040906</t>
  </si>
  <si>
    <t>20010040907</t>
  </si>
  <si>
    <t>20010040908</t>
  </si>
  <si>
    <t>20010040909</t>
  </si>
  <si>
    <t>20010040910</t>
  </si>
  <si>
    <t>20010040911</t>
  </si>
  <si>
    <t>20010040912</t>
  </si>
  <si>
    <t>20010040913</t>
  </si>
  <si>
    <t>20010040914</t>
  </si>
  <si>
    <t>20010040915</t>
  </si>
  <si>
    <t>20010040916</t>
  </si>
  <si>
    <t>20010040917</t>
  </si>
  <si>
    <t>20010040918</t>
  </si>
  <si>
    <t>20010040919</t>
  </si>
  <si>
    <t>20010040920</t>
  </si>
  <si>
    <t>20010040921</t>
  </si>
  <si>
    <t>20010040922</t>
  </si>
  <si>
    <t>20010040923</t>
  </si>
  <si>
    <t>20010040924</t>
  </si>
  <si>
    <t>20010040925</t>
  </si>
  <si>
    <t>20010040926</t>
  </si>
  <si>
    <t>20010040927</t>
  </si>
  <si>
    <t>20010040928</t>
  </si>
  <si>
    <t>20010040929</t>
  </si>
  <si>
    <t>20010040930</t>
  </si>
  <si>
    <t>20010051001</t>
  </si>
  <si>
    <t>10</t>
  </si>
  <si>
    <t>20010051002</t>
  </si>
  <si>
    <t>20010051003</t>
  </si>
  <si>
    <t>20010051004</t>
  </si>
  <si>
    <t>20010051005</t>
  </si>
  <si>
    <t>20010051006</t>
  </si>
  <si>
    <t>20010051007</t>
  </si>
  <si>
    <t>20010051008</t>
  </si>
  <si>
    <t>20010051009</t>
  </si>
  <si>
    <t>20010051010</t>
  </si>
  <si>
    <t>20010051011</t>
  </si>
  <si>
    <t>20010051012</t>
  </si>
  <si>
    <t>20010051013</t>
  </si>
  <si>
    <t>20010051014</t>
  </si>
  <si>
    <t>20010051015</t>
  </si>
  <si>
    <t>20010051016</t>
  </si>
  <si>
    <t>20010051017</t>
  </si>
  <si>
    <t>20010051018</t>
  </si>
  <si>
    <t>20010051019</t>
  </si>
  <si>
    <t>20010051020</t>
  </si>
  <si>
    <t>20010051021</t>
  </si>
  <si>
    <t>20010051022</t>
  </si>
  <si>
    <t>20010051023</t>
  </si>
  <si>
    <t>20010051024</t>
  </si>
  <si>
    <t>20010051025</t>
  </si>
  <si>
    <t>20010051026</t>
  </si>
  <si>
    <t>20010051027</t>
  </si>
  <si>
    <t>20010051028</t>
  </si>
  <si>
    <t>20010051029</t>
  </si>
  <si>
    <t>20010051030</t>
  </si>
  <si>
    <t>20010051101</t>
  </si>
  <si>
    <t>11</t>
  </si>
  <si>
    <t>20010051102</t>
  </si>
  <si>
    <t>20010051103</t>
  </si>
  <si>
    <t>20010051104</t>
  </si>
  <si>
    <t>20010051105</t>
  </si>
  <si>
    <t>20010051106</t>
  </si>
  <si>
    <t>20010051107</t>
  </si>
  <si>
    <t>20010051108</t>
  </si>
  <si>
    <t>20010051109</t>
  </si>
  <si>
    <t>20010051110</t>
  </si>
  <si>
    <t>20010051111</t>
  </si>
  <si>
    <t>20010051112</t>
  </si>
  <si>
    <t>20010051113</t>
  </si>
  <si>
    <t>20010051114</t>
  </si>
  <si>
    <t>20010051115</t>
  </si>
  <si>
    <t>20010051116</t>
  </si>
  <si>
    <t>20010051117</t>
  </si>
  <si>
    <t>20010051118</t>
  </si>
  <si>
    <t>20010051119</t>
  </si>
  <si>
    <t>20010051120</t>
  </si>
  <si>
    <t>20010051121</t>
  </si>
  <si>
    <t>20010051122</t>
  </si>
  <si>
    <t>20010051123</t>
  </si>
  <si>
    <t>20010051124</t>
  </si>
  <si>
    <t>20010051125</t>
  </si>
  <si>
    <t>20010051126</t>
  </si>
  <si>
    <t>20010051127</t>
  </si>
  <si>
    <t>20010051128</t>
  </si>
  <si>
    <t>20010051129</t>
  </si>
  <si>
    <t>20010051130</t>
  </si>
  <si>
    <t>20010061201</t>
  </si>
  <si>
    <t>12</t>
  </si>
  <si>
    <t>20010061202</t>
  </si>
  <si>
    <t>20010061203</t>
  </si>
  <si>
    <t>20010061204</t>
  </si>
  <si>
    <t>20010061205</t>
  </si>
  <si>
    <t>20010061206</t>
  </si>
  <si>
    <t>20010061207</t>
  </si>
  <si>
    <t>20010061208</t>
  </si>
  <si>
    <t>20010061209</t>
  </si>
  <si>
    <t>20010061210</t>
  </si>
  <si>
    <t>20010061211</t>
  </si>
  <si>
    <t>20010061212</t>
  </si>
  <si>
    <t>20010061213</t>
  </si>
  <si>
    <t>20010061214</t>
  </si>
  <si>
    <t>20010061215</t>
  </si>
  <si>
    <t>20010061216</t>
  </si>
  <si>
    <t>20010061217</t>
  </si>
  <si>
    <t>20010061218</t>
  </si>
  <si>
    <t>20010061219</t>
  </si>
  <si>
    <t>20010061220</t>
  </si>
  <si>
    <t>20010061221</t>
  </si>
  <si>
    <t>20010061222</t>
  </si>
  <si>
    <t>20010061223</t>
  </si>
  <si>
    <t>20010061224</t>
  </si>
  <si>
    <t>20010061225</t>
  </si>
  <si>
    <t>20010061226</t>
  </si>
  <si>
    <t>20010061227</t>
  </si>
  <si>
    <t>20010061228</t>
  </si>
  <si>
    <t>20010061229</t>
  </si>
  <si>
    <t>20010061230</t>
  </si>
  <si>
    <t>20010061301</t>
  </si>
  <si>
    <t>13</t>
  </si>
  <si>
    <t>20010061302</t>
  </si>
  <si>
    <t>20010061303</t>
  </si>
  <si>
    <t>20010061304</t>
  </si>
  <si>
    <t>20010061305</t>
  </si>
  <si>
    <t>20010061306</t>
  </si>
  <si>
    <t>20010061307</t>
  </si>
  <si>
    <t>20010061308</t>
  </si>
  <si>
    <t>20010061309</t>
  </si>
  <si>
    <t>20010061310</t>
  </si>
  <si>
    <t>20010061311</t>
  </si>
  <si>
    <t>20010061312</t>
  </si>
  <si>
    <t>20010061313</t>
  </si>
  <si>
    <t>20010061314</t>
  </si>
  <si>
    <t>20010061315</t>
  </si>
  <si>
    <t>20010061316</t>
  </si>
  <si>
    <t>20010061317</t>
  </si>
  <si>
    <t>20010061318</t>
  </si>
  <si>
    <t>20010061319</t>
  </si>
  <si>
    <t>20010061320</t>
  </si>
  <si>
    <t>20010061321</t>
  </si>
  <si>
    <t>20010061322</t>
  </si>
  <si>
    <t>20010061323</t>
  </si>
  <si>
    <t>20010061324</t>
  </si>
  <si>
    <t>20010061325</t>
  </si>
  <si>
    <t>20010061326</t>
  </si>
  <si>
    <t>20010061327</t>
  </si>
  <si>
    <t>20010061328</t>
  </si>
  <si>
    <t>20010061329</t>
  </si>
  <si>
    <t>20010061330</t>
  </si>
  <si>
    <t>20010061401</t>
  </si>
  <si>
    <t>14</t>
  </si>
  <si>
    <t>20010061402</t>
  </si>
  <si>
    <t>20010061403</t>
  </si>
  <si>
    <t>20010061404</t>
  </si>
  <si>
    <t>20010061405</t>
  </si>
  <si>
    <t>20010061406</t>
  </si>
  <si>
    <t>20010061407</t>
  </si>
  <si>
    <t>20010061408</t>
  </si>
  <si>
    <t>20010061409</t>
  </si>
  <si>
    <t>20010061410</t>
  </si>
  <si>
    <t>20010061411</t>
  </si>
  <si>
    <t>20010061412</t>
  </si>
  <si>
    <t>20010061413</t>
  </si>
  <si>
    <t>20010061414</t>
  </si>
  <si>
    <t>20010061415</t>
  </si>
  <si>
    <t>20010061416</t>
  </si>
  <si>
    <t>20010061417</t>
  </si>
  <si>
    <t>20010061418</t>
  </si>
  <si>
    <t>20010061419</t>
  </si>
  <si>
    <t>20010061420</t>
  </si>
  <si>
    <t>20010061421</t>
  </si>
  <si>
    <t>20010061422</t>
  </si>
  <si>
    <t>20010061423</t>
  </si>
  <si>
    <t>20010061424</t>
  </si>
  <si>
    <t>20010061425</t>
  </si>
  <si>
    <t>20010061426</t>
  </si>
  <si>
    <t>20010061427</t>
  </si>
  <si>
    <t>20010061428</t>
  </si>
  <si>
    <t>20010061429</t>
  </si>
  <si>
    <t>20010061430</t>
  </si>
  <si>
    <t>20010061501</t>
  </si>
  <si>
    <t>15</t>
  </si>
  <si>
    <t>20010061502</t>
  </si>
  <si>
    <t>20010061503</t>
  </si>
  <si>
    <t>20010061504</t>
  </si>
  <si>
    <t>20010061505</t>
  </si>
  <si>
    <t>20010061506</t>
  </si>
  <si>
    <t>20010061507</t>
  </si>
  <si>
    <t>20010061508</t>
  </si>
  <si>
    <t>20010061509</t>
  </si>
  <si>
    <t>20010061510</t>
  </si>
  <si>
    <t>20010061511</t>
  </si>
  <si>
    <t>20010061512</t>
  </si>
  <si>
    <t>20010061513</t>
  </si>
  <si>
    <t>20010061514</t>
  </si>
  <si>
    <t>20010061515</t>
  </si>
  <si>
    <t>20010061516</t>
  </si>
  <si>
    <t>20010061517</t>
  </si>
  <si>
    <t>20010061518</t>
  </si>
  <si>
    <t>20010061519</t>
  </si>
  <si>
    <t>20010061520</t>
  </si>
  <si>
    <t>20010061521</t>
  </si>
  <si>
    <t>20010061522</t>
  </si>
  <si>
    <t>20010061523</t>
  </si>
  <si>
    <t>20010061524</t>
  </si>
  <si>
    <t>20010061525</t>
  </si>
  <si>
    <t>20010061526</t>
  </si>
  <si>
    <t>20010061527</t>
  </si>
  <si>
    <t>20010061528</t>
  </si>
  <si>
    <t>20010061529</t>
  </si>
  <si>
    <t>20010061530</t>
  </si>
  <si>
    <t>20010061601</t>
  </si>
  <si>
    <t>16</t>
  </si>
  <si>
    <t>20010061602</t>
  </si>
  <si>
    <t>20010061603</t>
  </si>
  <si>
    <t>20010061604</t>
  </si>
  <si>
    <t>20010061605</t>
  </si>
  <si>
    <t>20010061606</t>
  </si>
  <si>
    <t>20010061607</t>
  </si>
  <si>
    <t>20010061608</t>
  </si>
  <si>
    <t>20010061609</t>
  </si>
  <si>
    <t>20010061610</t>
  </si>
  <si>
    <t>20010061611</t>
  </si>
  <si>
    <t>20010061612</t>
  </si>
  <si>
    <t>20010061613</t>
  </si>
  <si>
    <t>20010061614</t>
  </si>
  <si>
    <t>20010061615</t>
  </si>
  <si>
    <t>20010061616</t>
  </si>
  <si>
    <t>20010061617</t>
  </si>
  <si>
    <t>20010061618</t>
  </si>
  <si>
    <t>20010061619</t>
  </si>
  <si>
    <t>20010061620</t>
  </si>
  <si>
    <t>20010061621</t>
  </si>
  <si>
    <t>20010061622</t>
  </si>
  <si>
    <t>20010061623</t>
  </si>
  <si>
    <t>20010061624</t>
  </si>
  <si>
    <t>20010061625</t>
  </si>
  <si>
    <t>20010061626</t>
  </si>
  <si>
    <t>20010061627</t>
  </si>
  <si>
    <t>20010061628</t>
  </si>
  <si>
    <t>20010061629</t>
  </si>
  <si>
    <t>20010061630</t>
  </si>
  <si>
    <t>20010071701</t>
  </si>
  <si>
    <t>17</t>
  </si>
  <si>
    <t>20010071702</t>
  </si>
  <si>
    <t>20010071703</t>
  </si>
  <si>
    <t>20010071704</t>
  </si>
  <si>
    <t>20010071705</t>
  </si>
  <si>
    <t>20010071706</t>
  </si>
  <si>
    <t>20010071707</t>
  </si>
  <si>
    <t>20010071708</t>
  </si>
  <si>
    <t>20010071709</t>
  </si>
  <si>
    <t>20010071710</t>
  </si>
  <si>
    <t>20010071711</t>
  </si>
  <si>
    <t>20010071712</t>
  </si>
  <si>
    <t>20010071713</t>
  </si>
  <si>
    <t>20010071714</t>
  </si>
  <si>
    <t>20010071715</t>
  </si>
  <si>
    <t>20010071716</t>
  </si>
  <si>
    <t>20010071717</t>
  </si>
  <si>
    <t>20010071718</t>
  </si>
  <si>
    <t>20010071719</t>
  </si>
  <si>
    <t>20010071720</t>
  </si>
  <si>
    <t>20010071721</t>
  </si>
  <si>
    <t>20010071722</t>
  </si>
  <si>
    <t>20010071723</t>
  </si>
  <si>
    <t>20010071724</t>
  </si>
  <si>
    <t>20010071725</t>
  </si>
  <si>
    <t>20010071726</t>
  </si>
  <si>
    <t>20010071727</t>
  </si>
  <si>
    <t>20010071728</t>
  </si>
  <si>
    <t>20010071729</t>
  </si>
  <si>
    <t>20010071730</t>
  </si>
  <si>
    <t>20010071801</t>
  </si>
  <si>
    <t>18</t>
  </si>
  <si>
    <t>20010071802</t>
  </si>
  <si>
    <t>20010071803</t>
  </si>
  <si>
    <t>20010071804</t>
  </si>
  <si>
    <t>20010071805</t>
  </si>
  <si>
    <t>20010071806</t>
  </si>
  <si>
    <t>20010071807</t>
  </si>
  <si>
    <t>20010071808</t>
  </si>
  <si>
    <t>20010071809</t>
  </si>
  <si>
    <t>20010071810</t>
  </si>
  <si>
    <t>20010071811</t>
  </si>
  <si>
    <t>20010071812</t>
  </si>
  <si>
    <t>20010071813</t>
  </si>
  <si>
    <t>20010071814</t>
  </si>
  <si>
    <t>20010071815</t>
  </si>
  <si>
    <t>20010071816</t>
  </si>
  <si>
    <t>20010071817</t>
  </si>
  <si>
    <t>20010071818</t>
  </si>
  <si>
    <t>20010071819</t>
  </si>
  <si>
    <t>20010071820</t>
  </si>
  <si>
    <t>20010071821</t>
  </si>
  <si>
    <t>20010071822</t>
  </si>
  <si>
    <t>20010071823</t>
  </si>
  <si>
    <t>20010071824</t>
  </si>
  <si>
    <t>20010071825</t>
  </si>
  <si>
    <t>20010071826</t>
  </si>
  <si>
    <t>20010071827</t>
  </si>
  <si>
    <t>20010071828</t>
  </si>
  <si>
    <t>20010071829</t>
  </si>
  <si>
    <t>20010071830</t>
  </si>
  <si>
    <t>20010081901</t>
  </si>
  <si>
    <t>19</t>
  </si>
  <si>
    <t>20010081902</t>
  </si>
  <si>
    <t>20010081903</t>
  </si>
  <si>
    <t>20010081904</t>
  </si>
  <si>
    <t>20010081905</t>
  </si>
  <si>
    <t>20010081906</t>
  </si>
  <si>
    <t>20010081907</t>
  </si>
  <si>
    <t>20010081908</t>
  </si>
  <si>
    <t>20010081909</t>
  </si>
  <si>
    <t>20010081910</t>
  </si>
  <si>
    <t>20010081911</t>
  </si>
  <si>
    <t>20010081912</t>
  </si>
  <si>
    <t>20010081913</t>
  </si>
  <si>
    <t>20010081914</t>
  </si>
  <si>
    <t>20010081915</t>
  </si>
  <si>
    <t>20010081916</t>
  </si>
  <si>
    <t>20010081917</t>
  </si>
  <si>
    <t>20010081918</t>
  </si>
  <si>
    <t>20010081919</t>
  </si>
  <si>
    <t>20010081920</t>
  </si>
  <si>
    <t>20010081921</t>
  </si>
  <si>
    <t>20010081922</t>
  </si>
  <si>
    <t>20010081923</t>
  </si>
  <si>
    <t>20010081924</t>
  </si>
  <si>
    <t>20010081925</t>
  </si>
  <si>
    <t>20010081926</t>
  </si>
  <si>
    <t>20010081927</t>
  </si>
  <si>
    <t>20010081928</t>
  </si>
  <si>
    <t>20010081929</t>
  </si>
  <si>
    <t>20010081930</t>
  </si>
  <si>
    <t>20010092001</t>
  </si>
  <si>
    <t>20</t>
  </si>
  <si>
    <t>20010092002</t>
  </si>
  <si>
    <t>20010092003</t>
  </si>
  <si>
    <t>20010092004</t>
  </si>
  <si>
    <t>20010092005</t>
  </si>
  <si>
    <t>20010092006</t>
  </si>
  <si>
    <t>20010092007</t>
  </si>
  <si>
    <t>20010092008</t>
  </si>
  <si>
    <t>20010092009</t>
  </si>
  <si>
    <t>20010092010</t>
  </si>
  <si>
    <t>20010092011</t>
  </si>
  <si>
    <t>20010092012</t>
  </si>
  <si>
    <t>20010092013</t>
  </si>
  <si>
    <t>20010092014</t>
  </si>
  <si>
    <t>20010092015</t>
  </si>
  <si>
    <t>20010092016</t>
  </si>
  <si>
    <t>20010092017</t>
  </si>
  <si>
    <t>20010092018</t>
  </si>
  <si>
    <t>20010092019</t>
  </si>
  <si>
    <t>20010092020</t>
  </si>
  <si>
    <t>20010092021</t>
  </si>
  <si>
    <t>20010092022</t>
  </si>
  <si>
    <t>20010092023</t>
  </si>
  <si>
    <t>20010092024</t>
  </si>
  <si>
    <t>20010092025</t>
  </si>
  <si>
    <t>20010092026</t>
  </si>
  <si>
    <t>20010092027</t>
  </si>
  <si>
    <t>20010092028</t>
  </si>
  <si>
    <t>20010092029</t>
  </si>
  <si>
    <t>20010092030</t>
  </si>
  <si>
    <t>20010092101</t>
  </si>
  <si>
    <t>21</t>
  </si>
  <si>
    <t>20010092102</t>
  </si>
  <si>
    <t>20010092103</t>
  </si>
  <si>
    <t>20010092104</t>
  </si>
  <si>
    <t>20010092105</t>
  </si>
  <si>
    <t>20010092106</t>
  </si>
  <si>
    <t>20010092107</t>
  </si>
  <si>
    <t>20010092108</t>
  </si>
  <si>
    <t>20010092109</t>
  </si>
  <si>
    <t>20010092110</t>
  </si>
  <si>
    <t>20010092111</t>
  </si>
  <si>
    <t>20010092112</t>
  </si>
  <si>
    <t>20010092113</t>
  </si>
  <si>
    <t>20010092114</t>
  </si>
  <si>
    <t>20010092115</t>
  </si>
  <si>
    <t>20010092116</t>
  </si>
  <si>
    <t>20010092117</t>
  </si>
  <si>
    <t>20010092118</t>
  </si>
  <si>
    <t>20010092119</t>
  </si>
  <si>
    <t>20010092120</t>
  </si>
  <si>
    <t>20010092121</t>
  </si>
  <si>
    <t>20010092122</t>
  </si>
  <si>
    <t>20010092123</t>
  </si>
  <si>
    <t>20010092124</t>
  </si>
  <si>
    <t>20010092125</t>
  </si>
  <si>
    <t>20010092126</t>
  </si>
  <si>
    <t>20010092127</t>
  </si>
  <si>
    <t>20010092128</t>
  </si>
  <si>
    <t>20010092129</t>
  </si>
  <si>
    <t>20010092130</t>
  </si>
  <si>
    <t>20010092201</t>
  </si>
  <si>
    <t>22</t>
  </si>
  <si>
    <t>20010092202</t>
  </si>
  <si>
    <t>20010092203</t>
  </si>
  <si>
    <t>20010092204</t>
  </si>
  <si>
    <t>20010092205</t>
  </si>
  <si>
    <t>20010092206</t>
  </si>
  <si>
    <t>20010092207</t>
  </si>
  <si>
    <t>20010092208</t>
  </si>
  <si>
    <t>20010092209</t>
  </si>
  <si>
    <t>20010092210</t>
  </si>
  <si>
    <t>20010092211</t>
  </si>
  <si>
    <t>20010092212</t>
  </si>
  <si>
    <t>20010092213</t>
  </si>
  <si>
    <t>20010092214</t>
  </si>
  <si>
    <t>20010092215</t>
  </si>
  <si>
    <t>20010092216</t>
  </si>
  <si>
    <t>20010092217</t>
  </si>
  <si>
    <t>20010092218</t>
  </si>
  <si>
    <t>20010092219</t>
  </si>
  <si>
    <t>20010092220</t>
  </si>
  <si>
    <t>20010092221</t>
  </si>
  <si>
    <t>20010092222</t>
  </si>
  <si>
    <t>20010092223</t>
  </si>
  <si>
    <t>20010092224</t>
  </si>
  <si>
    <t>20010092225</t>
  </si>
  <si>
    <t>20010092226</t>
  </si>
  <si>
    <t>20010092227</t>
  </si>
  <si>
    <t>20010092228</t>
  </si>
  <si>
    <t>20010092229</t>
  </si>
  <si>
    <t>20010092230</t>
  </si>
  <si>
    <t>20010112301</t>
  </si>
  <si>
    <t>23</t>
  </si>
  <si>
    <t>20010112302</t>
  </si>
  <si>
    <t>20010112303</t>
  </si>
  <si>
    <t>20010112304</t>
  </si>
  <si>
    <t>20010112305</t>
  </si>
  <si>
    <t>20010112306</t>
  </si>
  <si>
    <t>20010112307</t>
  </si>
  <si>
    <t>20010112308</t>
  </si>
  <si>
    <t>20010112309</t>
  </si>
  <si>
    <t>20010112310</t>
  </si>
  <si>
    <t>20010112311</t>
  </si>
  <si>
    <t>20010112312</t>
  </si>
  <si>
    <t>20010112313</t>
  </si>
  <si>
    <t>20010112314</t>
  </si>
  <si>
    <t>20010112315</t>
  </si>
  <si>
    <t>20010112316</t>
  </si>
  <si>
    <t>20010112317</t>
  </si>
  <si>
    <t>20010112318</t>
  </si>
  <si>
    <t>20010112319</t>
  </si>
  <si>
    <t>20010112320</t>
  </si>
  <si>
    <t>20010112321</t>
  </si>
  <si>
    <t>20010112322</t>
  </si>
  <si>
    <t>20010112323</t>
  </si>
  <si>
    <t>20010112324</t>
  </si>
  <si>
    <t>20010112325</t>
  </si>
  <si>
    <t>20010112326</t>
  </si>
  <si>
    <t>20010112327</t>
  </si>
  <si>
    <t>20010112328</t>
  </si>
  <si>
    <t>20010112329</t>
  </si>
  <si>
    <t>20010112330</t>
  </si>
  <si>
    <t>20010122401</t>
  </si>
  <si>
    <t>24</t>
  </si>
  <si>
    <t>20010122402</t>
  </si>
  <si>
    <t>20010122403</t>
  </si>
  <si>
    <t>20010122404</t>
  </si>
  <si>
    <t>20010122405</t>
  </si>
  <si>
    <t>20010122406</t>
  </si>
  <si>
    <t>20010122407</t>
  </si>
  <si>
    <t>20010122408</t>
  </si>
  <si>
    <t>20010122409</t>
  </si>
  <si>
    <t>20010122410</t>
  </si>
  <si>
    <t>20010122411</t>
  </si>
  <si>
    <t>20010122412</t>
  </si>
  <si>
    <t>20010122413</t>
  </si>
  <si>
    <t>20010122414</t>
  </si>
  <si>
    <t>20010122415</t>
  </si>
  <si>
    <t>20010122416</t>
  </si>
  <si>
    <t>20010122417</t>
  </si>
  <si>
    <t>20010122418</t>
  </si>
  <si>
    <t>20010122419</t>
  </si>
  <si>
    <t>20010122420</t>
  </si>
  <si>
    <t>20010122421</t>
  </si>
  <si>
    <t>20010122422</t>
  </si>
  <si>
    <t>20010122423</t>
  </si>
  <si>
    <t>20010122424</t>
  </si>
  <si>
    <t>20010122425</t>
  </si>
  <si>
    <t>20010122426</t>
  </si>
  <si>
    <t>20010122427</t>
  </si>
  <si>
    <t>20010122428</t>
  </si>
  <si>
    <t>20010122429</t>
  </si>
  <si>
    <t>20010122430</t>
  </si>
  <si>
    <t>20010122501</t>
  </si>
  <si>
    <t>25</t>
  </si>
  <si>
    <t>20010122502</t>
  </si>
  <si>
    <t>20010122503</t>
  </si>
  <si>
    <t>20010122504</t>
  </si>
  <si>
    <t>20010122505</t>
  </si>
  <si>
    <t>20010122506</t>
  </si>
  <si>
    <t>20010122507</t>
  </si>
  <si>
    <t>20010122508</t>
  </si>
  <si>
    <t>20010122509</t>
  </si>
  <si>
    <t>20010122510</t>
  </si>
  <si>
    <t>20010122511</t>
  </si>
  <si>
    <t>20010122512</t>
  </si>
  <si>
    <t>20010122513</t>
  </si>
  <si>
    <t>20010122514</t>
  </si>
  <si>
    <t>20010122515</t>
  </si>
  <si>
    <t>20010122516</t>
  </si>
  <si>
    <t>20010122517</t>
  </si>
  <si>
    <t>20010122518</t>
  </si>
  <si>
    <t>20010122519</t>
  </si>
  <si>
    <t>20010122520</t>
  </si>
  <si>
    <t>20010122521</t>
  </si>
  <si>
    <t>20010122522</t>
  </si>
  <si>
    <t>20010122523</t>
  </si>
  <si>
    <t>20010122524</t>
  </si>
  <si>
    <t>20010122525</t>
  </si>
  <si>
    <t>20010122526</t>
  </si>
  <si>
    <t>20010122527</t>
  </si>
  <si>
    <t>20010122528</t>
  </si>
  <si>
    <t>20010122529</t>
  </si>
  <si>
    <t>20010122530</t>
  </si>
  <si>
    <t>20010022601</t>
  </si>
  <si>
    <t>20010022602</t>
  </si>
  <si>
    <t>20010022603</t>
  </si>
  <si>
    <t>20010022604</t>
  </si>
  <si>
    <t>20010022605</t>
  </si>
  <si>
    <t>20010022606</t>
  </si>
  <si>
    <t>20010022607</t>
  </si>
  <si>
    <t>20010022608</t>
  </si>
  <si>
    <t>20010022609</t>
  </si>
  <si>
    <t>20010022610</t>
  </si>
  <si>
    <t>20010082601</t>
  </si>
  <si>
    <t>20010082602</t>
  </si>
  <si>
    <t>20010082603</t>
  </si>
  <si>
    <t>20010082604</t>
  </si>
  <si>
    <t>20010082605</t>
  </si>
  <si>
    <t>20010082606</t>
  </si>
  <si>
    <t>20010082607</t>
  </si>
  <si>
    <t>20010082608</t>
  </si>
  <si>
    <t>20010082609</t>
  </si>
  <si>
    <t>20010082610</t>
  </si>
  <si>
    <t>20010082611</t>
  </si>
  <si>
    <t>20010082612</t>
  </si>
  <si>
    <t>20010082613</t>
  </si>
  <si>
    <t>20010082614</t>
  </si>
  <si>
    <t>20010082615</t>
  </si>
  <si>
    <t>20010082616</t>
  </si>
  <si>
    <t>20010082617</t>
  </si>
  <si>
    <t>20010082618</t>
  </si>
  <si>
    <t>20010082619</t>
  </si>
  <si>
    <t>20010082620</t>
  </si>
  <si>
    <t>20010032701</t>
  </si>
  <si>
    <t>20010032702</t>
  </si>
  <si>
    <t>20010032703</t>
  </si>
  <si>
    <t>20010032704</t>
  </si>
  <si>
    <t>20010032705</t>
  </si>
  <si>
    <t>20010032706</t>
  </si>
  <si>
    <t>20010032707</t>
  </si>
  <si>
    <t>20010032708</t>
  </si>
  <si>
    <t>20010032709</t>
  </si>
  <si>
    <t>20010032710</t>
  </si>
  <si>
    <t>20010032711</t>
  </si>
  <si>
    <t>20010092701</t>
  </si>
  <si>
    <t>20010092702</t>
  </si>
  <si>
    <t>20010092703</t>
  </si>
  <si>
    <t>20010092704</t>
  </si>
  <si>
    <t>20010092705</t>
  </si>
  <si>
    <t>20010092706</t>
  </si>
  <si>
    <t>20010092707</t>
  </si>
  <si>
    <t>20010092708</t>
  </si>
  <si>
    <t>20010122701</t>
  </si>
  <si>
    <t>20010122702</t>
  </si>
  <si>
    <t>20010122703</t>
  </si>
  <si>
    <t>20010122704</t>
  </si>
  <si>
    <t>20010122705</t>
  </si>
  <si>
    <t>20010122706</t>
  </si>
  <si>
    <t>20010122707</t>
  </si>
  <si>
    <t>20010122708</t>
  </si>
  <si>
    <t>20010122709</t>
  </si>
  <si>
    <t>20010122710</t>
  </si>
  <si>
    <t>20010122711</t>
  </si>
  <si>
    <t>20010012801</t>
  </si>
  <si>
    <t>20010052801</t>
  </si>
  <si>
    <t>20010052802</t>
  </si>
  <si>
    <t>20010052803</t>
  </si>
  <si>
    <t>20010052804</t>
  </si>
  <si>
    <t>20010052805</t>
  </si>
  <si>
    <t>20010052806</t>
  </si>
  <si>
    <t>20010052807</t>
  </si>
  <si>
    <t>20010052808</t>
  </si>
  <si>
    <t>20010052809</t>
  </si>
  <si>
    <t>20010052810</t>
  </si>
  <si>
    <t>20010052811</t>
  </si>
  <si>
    <t>20010052812</t>
  </si>
  <si>
    <t>20010052813</t>
  </si>
  <si>
    <t>20010052814</t>
  </si>
  <si>
    <t>20010052815</t>
  </si>
  <si>
    <t>20010052816</t>
  </si>
  <si>
    <t>20010052817</t>
  </si>
  <si>
    <t>20010052818</t>
  </si>
  <si>
    <t>20010052819</t>
  </si>
  <si>
    <t>20010052820</t>
  </si>
  <si>
    <t>20010052821</t>
  </si>
  <si>
    <t>20010052822</t>
  </si>
  <si>
    <t>20010052823</t>
  </si>
  <si>
    <t>20010052824</t>
  </si>
  <si>
    <t>20010052825</t>
  </si>
  <si>
    <t>20010052826</t>
  </si>
  <si>
    <t xml:space="preserve"> </t>
  </si>
  <si>
    <t>20010062801</t>
  </si>
  <si>
    <t>20010062802</t>
  </si>
  <si>
    <t>20010062803</t>
  </si>
  <si>
    <t>20010042901</t>
  </si>
  <si>
    <t>20010042902</t>
  </si>
  <si>
    <t>20010042903</t>
  </si>
  <si>
    <t>20010042904</t>
  </si>
  <si>
    <t>20010042905</t>
  </si>
  <si>
    <t>20010042906</t>
  </si>
  <si>
    <t>20010042907</t>
  </si>
  <si>
    <t>20010042908</t>
  </si>
  <si>
    <t>20010042909</t>
  </si>
  <si>
    <t>20010042910</t>
  </si>
  <si>
    <t>20010042911</t>
  </si>
  <si>
    <t>20010042912</t>
  </si>
  <si>
    <t>20010042913</t>
  </si>
  <si>
    <t>20010042914</t>
  </si>
  <si>
    <t>20010042915</t>
  </si>
  <si>
    <t>20010042916</t>
  </si>
  <si>
    <t>20010042917</t>
  </si>
  <si>
    <t>20010042918</t>
  </si>
  <si>
    <t>20010042919</t>
  </si>
  <si>
    <t>20010042920</t>
  </si>
  <si>
    <t>20010042921</t>
  </si>
  <si>
    <t>20010042922</t>
  </si>
  <si>
    <t>20010042923</t>
  </si>
  <si>
    <t>20010042924</t>
  </si>
  <si>
    <t>20010042925</t>
  </si>
  <si>
    <t>20010113001</t>
  </si>
  <si>
    <t>20010113002</t>
  </si>
  <si>
    <t>20010113003</t>
  </si>
  <si>
    <t>20010113004</t>
  </si>
  <si>
    <t>20010113005</t>
  </si>
  <si>
    <t>20010113006</t>
  </si>
  <si>
    <t>20010113007</t>
  </si>
  <si>
    <t>20010113008</t>
  </si>
  <si>
    <t>20010113009</t>
  </si>
  <si>
    <t>20010113010</t>
  </si>
  <si>
    <t>20010113011</t>
  </si>
  <si>
    <t>20010113012</t>
  </si>
  <si>
    <t>20010113013</t>
  </si>
  <si>
    <t>20010113014</t>
  </si>
  <si>
    <t>20010113015</t>
  </si>
  <si>
    <t>20010113016</t>
  </si>
  <si>
    <t>20010113017</t>
  </si>
  <si>
    <t>20010113018</t>
  </si>
  <si>
    <t>20010113019</t>
  </si>
  <si>
    <t>20010113020</t>
  </si>
  <si>
    <t>20010113021</t>
  </si>
  <si>
    <t>20010113022</t>
  </si>
  <si>
    <t>20010113023</t>
  </si>
  <si>
    <t>20010113024</t>
  </si>
  <si>
    <t>20010113025</t>
  </si>
  <si>
    <t>20010073101</t>
  </si>
  <si>
    <t>20010073102</t>
  </si>
  <si>
    <t>20010073103</t>
  </si>
  <si>
    <t>20010073104</t>
  </si>
  <si>
    <t>20010073105</t>
  </si>
  <si>
    <t>20010073106</t>
  </si>
  <si>
    <t>20010103101</t>
  </si>
  <si>
    <t>20010103102</t>
  </si>
  <si>
    <t>20010103103</t>
  </si>
  <si>
    <t>20010103104</t>
  </si>
  <si>
    <t>20010103105</t>
  </si>
  <si>
    <t>20010103106</t>
  </si>
  <si>
    <t>20010103107</t>
  </si>
  <si>
    <t>20010103108</t>
  </si>
  <si>
    <t>20010103109</t>
  </si>
  <si>
    <t>20010103110</t>
  </si>
  <si>
    <t>20010103111</t>
  </si>
  <si>
    <t>20010103112</t>
  </si>
  <si>
    <t>20010103113</t>
  </si>
  <si>
    <t>20010103114</t>
  </si>
  <si>
    <t>20010103115</t>
  </si>
  <si>
    <t>20010103116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</si>
</sst>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9" tint="-0.249977111117893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0" fillId="0" borderId="2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4"/>
  <sheetViews>
    <sheetView tabSelected="1" zoomScale="80" zoomScaleNormal="80" topLeftCell="B1" workbookViewId="0">
      <selection activeCell="B1" sqref="B1:G1"/>
    </sheetView>
  </sheetViews>
  <sheetFormatPr defaultColWidth="9" defaultRowHeight="14.25"/>
  <cols>
    <col min="1" max="1" width="25" hidden="1" customWidth="1"/>
    <col min="2" max="2" width="14.625" customWidth="1"/>
    <col min="3" max="3" width="11" style="3" customWidth="1"/>
    <col min="4" max="4" width="21.875" customWidth="1"/>
    <col min="5" max="5" width="12.625" style="4" customWidth="1"/>
    <col min="6" max="6" width="15.75" style="5" customWidth="1"/>
    <col min="7" max="7" width="35.75" customWidth="1"/>
  </cols>
  <sheetData>
    <row r="1" ht="47.25" customHeight="1" spans="2:7">
      <c r="B1" s="6" t="s">
        <v>0</v>
      </c>
      <c r="C1" s="6"/>
      <c r="D1" s="6"/>
      <c r="E1" s="7"/>
      <c r="F1" s="6"/>
      <c r="G1" s="6"/>
    </row>
    <row r="2" s="1" customFormat="1" ht="34.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/>
      <c r="I2"/>
    </row>
    <row r="3" ht="20.1" customHeight="1" spans="1:7">
      <c r="A3" s="8" t="str">
        <f>"2467202007201039131415"</f>
        <v>2467202007201039131415</v>
      </c>
      <c r="B3" s="8" t="s">
        <v>8</v>
      </c>
      <c r="C3" s="13" t="s">
        <v>9</v>
      </c>
      <c r="D3" s="13" t="s">
        <v>8</v>
      </c>
      <c r="E3" s="14">
        <v>24</v>
      </c>
      <c r="F3" s="15">
        <v>23</v>
      </c>
      <c r="G3" s="16">
        <f>SUM(E3:F3)</f>
        <v>47</v>
      </c>
    </row>
    <row r="4" ht="20.1" customHeight="1" spans="1:7">
      <c r="A4" s="8" t="str">
        <f>"2467202007201430581510"</f>
        <v>2467202007201430581510</v>
      </c>
      <c r="B4" s="8" t="s">
        <v>10</v>
      </c>
      <c r="C4" s="13" t="s">
        <v>9</v>
      </c>
      <c r="D4" s="13" t="s">
        <v>10</v>
      </c>
      <c r="E4" s="14">
        <v>19</v>
      </c>
      <c r="F4" s="15">
        <v>19</v>
      </c>
      <c r="G4" s="16">
        <f t="shared" ref="G4:G67" si="0">SUM(E4:F4)</f>
        <v>38</v>
      </c>
    </row>
    <row r="5" ht="20.1" customHeight="1" spans="1:7">
      <c r="A5" s="8" t="str">
        <f>"2467202007201329561485"</f>
        <v>2467202007201329561485</v>
      </c>
      <c r="B5" s="8" t="s">
        <v>11</v>
      </c>
      <c r="C5" s="13" t="s">
        <v>9</v>
      </c>
      <c r="D5" s="13" t="s">
        <v>11</v>
      </c>
      <c r="E5" s="14">
        <v>40</v>
      </c>
      <c r="F5" s="15">
        <v>39</v>
      </c>
      <c r="G5" s="16">
        <f t="shared" si="0"/>
        <v>79</v>
      </c>
    </row>
    <row r="6" ht="20.1" customHeight="1" spans="1:7">
      <c r="A6" s="8" t="str">
        <f>"2467202007191812011242"</f>
        <v>2467202007191812011242</v>
      </c>
      <c r="B6" s="8" t="s">
        <v>12</v>
      </c>
      <c r="C6" s="13" t="s">
        <v>9</v>
      </c>
      <c r="D6" s="13" t="s">
        <v>12</v>
      </c>
      <c r="E6" s="14">
        <v>32</v>
      </c>
      <c r="F6" s="15">
        <v>32</v>
      </c>
      <c r="G6" s="16">
        <f t="shared" si="0"/>
        <v>64</v>
      </c>
    </row>
    <row r="7" ht="20.1" customHeight="1" spans="1:7">
      <c r="A7" s="8" t="str">
        <f>"2467202007190941491089"</f>
        <v>2467202007190941491089</v>
      </c>
      <c r="B7" s="8" t="s">
        <v>13</v>
      </c>
      <c r="C7" s="13" t="s">
        <v>9</v>
      </c>
      <c r="D7" s="13" t="s">
        <v>13</v>
      </c>
      <c r="E7" s="14">
        <v>38</v>
      </c>
      <c r="F7" s="15">
        <v>37</v>
      </c>
      <c r="G7" s="16">
        <f t="shared" si="0"/>
        <v>75</v>
      </c>
    </row>
    <row r="8" ht="20.1" customHeight="1" spans="1:7">
      <c r="A8" s="8" t="str">
        <f>"246720200716123442498"</f>
        <v>246720200716123442498</v>
      </c>
      <c r="B8" s="8" t="s">
        <v>14</v>
      </c>
      <c r="C8" s="13" t="s">
        <v>9</v>
      </c>
      <c r="D8" s="13" t="s">
        <v>14</v>
      </c>
      <c r="E8" s="14">
        <v>0</v>
      </c>
      <c r="F8" s="15">
        <v>0</v>
      </c>
      <c r="G8" s="16">
        <f t="shared" si="0"/>
        <v>0</v>
      </c>
    </row>
    <row r="9" ht="20.1" customHeight="1" spans="1:7">
      <c r="A9" s="8" t="str">
        <f>"2467202007191739081234"</f>
        <v>2467202007191739081234</v>
      </c>
      <c r="B9" s="8" t="s">
        <v>15</v>
      </c>
      <c r="C9" s="13" t="s">
        <v>9</v>
      </c>
      <c r="D9" s="13" t="s">
        <v>15</v>
      </c>
      <c r="E9" s="14">
        <v>0</v>
      </c>
      <c r="F9" s="15">
        <v>0</v>
      </c>
      <c r="G9" s="16">
        <f t="shared" si="0"/>
        <v>0</v>
      </c>
    </row>
    <row r="10" ht="20.1" customHeight="1" spans="1:7">
      <c r="A10" s="8" t="str">
        <f>"246720200715191150382"</f>
        <v>246720200715191150382</v>
      </c>
      <c r="B10" s="8" t="s">
        <v>16</v>
      </c>
      <c r="C10" s="13" t="s">
        <v>9</v>
      </c>
      <c r="D10" s="13" t="s">
        <v>16</v>
      </c>
      <c r="E10" s="14">
        <v>36</v>
      </c>
      <c r="F10" s="15">
        <v>29</v>
      </c>
      <c r="G10" s="16">
        <f t="shared" si="0"/>
        <v>65</v>
      </c>
    </row>
    <row r="11" ht="20.1" customHeight="1" spans="1:7">
      <c r="A11" s="8" t="str">
        <f>"246720200716222031613"</f>
        <v>246720200716222031613</v>
      </c>
      <c r="B11" s="8" t="s">
        <v>17</v>
      </c>
      <c r="C11" s="13" t="s">
        <v>9</v>
      </c>
      <c r="D11" s="13" t="s">
        <v>17</v>
      </c>
      <c r="E11" s="14">
        <v>31</v>
      </c>
      <c r="F11" s="15">
        <v>28</v>
      </c>
      <c r="G11" s="16">
        <f t="shared" si="0"/>
        <v>59</v>
      </c>
    </row>
    <row r="12" ht="20.1" customHeight="1" spans="1:7">
      <c r="A12" s="8" t="str">
        <f>"2467202007200035531353"</f>
        <v>2467202007200035531353</v>
      </c>
      <c r="B12" s="8" t="s">
        <v>18</v>
      </c>
      <c r="C12" s="13" t="s">
        <v>9</v>
      </c>
      <c r="D12" s="13" t="s">
        <v>18</v>
      </c>
      <c r="E12" s="14">
        <v>38</v>
      </c>
      <c r="F12" s="15">
        <v>35</v>
      </c>
      <c r="G12" s="16">
        <f t="shared" si="0"/>
        <v>73</v>
      </c>
    </row>
    <row r="13" ht="20.1" customHeight="1" spans="1:7">
      <c r="A13" s="8" t="str">
        <f>"246720200715110749276"</f>
        <v>246720200715110749276</v>
      </c>
      <c r="B13" s="8" t="s">
        <v>19</v>
      </c>
      <c r="C13" s="13" t="s">
        <v>9</v>
      </c>
      <c r="D13" s="13" t="s">
        <v>19</v>
      </c>
      <c r="E13" s="14">
        <v>23</v>
      </c>
      <c r="F13" s="15">
        <v>34</v>
      </c>
      <c r="G13" s="16">
        <f t="shared" si="0"/>
        <v>57</v>
      </c>
    </row>
    <row r="14" ht="20.1" customHeight="1" spans="1:7">
      <c r="A14" s="8" t="str">
        <f>"246720200718113312886"</f>
        <v>246720200718113312886</v>
      </c>
      <c r="B14" s="8" t="s">
        <v>20</v>
      </c>
      <c r="C14" s="13" t="s">
        <v>9</v>
      </c>
      <c r="D14" s="13" t="s">
        <v>20</v>
      </c>
      <c r="E14" s="14">
        <v>37</v>
      </c>
      <c r="F14" s="15">
        <v>29</v>
      </c>
      <c r="G14" s="16">
        <f t="shared" si="0"/>
        <v>66</v>
      </c>
    </row>
    <row r="15" ht="20.1" customHeight="1" spans="1:7">
      <c r="A15" s="8" t="str">
        <f>"2467202007191833141250"</f>
        <v>2467202007191833141250</v>
      </c>
      <c r="B15" s="8" t="s">
        <v>21</v>
      </c>
      <c r="C15" s="13" t="s">
        <v>9</v>
      </c>
      <c r="D15" s="13" t="s">
        <v>21</v>
      </c>
      <c r="E15" s="14">
        <v>39</v>
      </c>
      <c r="F15" s="15">
        <v>29</v>
      </c>
      <c r="G15" s="16">
        <f t="shared" si="0"/>
        <v>68</v>
      </c>
    </row>
    <row r="16" ht="20.1" customHeight="1" spans="1:7">
      <c r="A16" s="8" t="str">
        <f>"246720200715120037291"</f>
        <v>246720200715120037291</v>
      </c>
      <c r="B16" s="8" t="s">
        <v>22</v>
      </c>
      <c r="C16" s="13" t="s">
        <v>9</v>
      </c>
      <c r="D16" s="13" t="s">
        <v>22</v>
      </c>
      <c r="E16" s="14">
        <v>36</v>
      </c>
      <c r="F16" s="15">
        <v>29</v>
      </c>
      <c r="G16" s="16">
        <f t="shared" si="0"/>
        <v>65</v>
      </c>
    </row>
    <row r="17" ht="20.1" customHeight="1" spans="1:7">
      <c r="A17" s="8" t="str">
        <f>"246720200716220003606"</f>
        <v>246720200716220003606</v>
      </c>
      <c r="B17" s="8" t="s">
        <v>23</v>
      </c>
      <c r="C17" s="13" t="s">
        <v>9</v>
      </c>
      <c r="D17" s="13" t="s">
        <v>23</v>
      </c>
      <c r="E17" s="14">
        <v>28</v>
      </c>
      <c r="F17" s="15">
        <v>26</v>
      </c>
      <c r="G17" s="16">
        <f t="shared" si="0"/>
        <v>54</v>
      </c>
    </row>
    <row r="18" ht="20.1" customHeight="1" spans="1:7">
      <c r="A18" s="8" t="str">
        <f>"246720200718164215957"</f>
        <v>246720200718164215957</v>
      </c>
      <c r="B18" s="8" t="s">
        <v>24</v>
      </c>
      <c r="C18" s="13" t="s">
        <v>9</v>
      </c>
      <c r="D18" s="13" t="s">
        <v>24</v>
      </c>
      <c r="E18" s="14">
        <v>0</v>
      </c>
      <c r="F18" s="15">
        <v>0</v>
      </c>
      <c r="G18" s="16">
        <f t="shared" si="0"/>
        <v>0</v>
      </c>
    </row>
    <row r="19" ht="20.1" customHeight="1" spans="1:7">
      <c r="A19" s="8" t="str">
        <f>"2467202007191612001209"</f>
        <v>2467202007191612001209</v>
      </c>
      <c r="B19" s="8" t="s">
        <v>25</v>
      </c>
      <c r="C19" s="13" t="s">
        <v>9</v>
      </c>
      <c r="D19" s="13" t="s">
        <v>25</v>
      </c>
      <c r="E19" s="14">
        <v>34</v>
      </c>
      <c r="F19" s="15">
        <v>35</v>
      </c>
      <c r="G19" s="16">
        <f t="shared" si="0"/>
        <v>69</v>
      </c>
    </row>
    <row r="20" ht="20.1" customHeight="1" spans="1:7">
      <c r="A20" s="8" t="str">
        <f>"246720200715221137410"</f>
        <v>246720200715221137410</v>
      </c>
      <c r="B20" s="8" t="s">
        <v>26</v>
      </c>
      <c r="C20" s="13" t="s">
        <v>9</v>
      </c>
      <c r="D20" s="13" t="s">
        <v>26</v>
      </c>
      <c r="E20" s="14">
        <v>30</v>
      </c>
      <c r="F20" s="15">
        <v>30</v>
      </c>
      <c r="G20" s="16">
        <f t="shared" si="0"/>
        <v>60</v>
      </c>
    </row>
    <row r="21" ht="20.1" customHeight="1" spans="1:7">
      <c r="A21" s="8" t="str">
        <f>"2467202007191006081100"</f>
        <v>2467202007191006081100</v>
      </c>
      <c r="B21" s="8" t="s">
        <v>27</v>
      </c>
      <c r="C21" s="13" t="s">
        <v>9</v>
      </c>
      <c r="D21" s="13" t="s">
        <v>27</v>
      </c>
      <c r="E21" s="14">
        <v>34</v>
      </c>
      <c r="F21" s="15">
        <v>34</v>
      </c>
      <c r="G21" s="16">
        <f t="shared" si="0"/>
        <v>68</v>
      </c>
    </row>
    <row r="22" ht="20.1" customHeight="1" spans="1:7">
      <c r="A22" s="8" t="str">
        <f>"246720200718123405905"</f>
        <v>246720200718123405905</v>
      </c>
      <c r="B22" s="8" t="s">
        <v>28</v>
      </c>
      <c r="C22" s="13" t="s">
        <v>9</v>
      </c>
      <c r="D22" s="13" t="s">
        <v>28</v>
      </c>
      <c r="E22" s="14">
        <v>35</v>
      </c>
      <c r="F22" s="15">
        <v>33</v>
      </c>
      <c r="G22" s="16">
        <f t="shared" si="0"/>
        <v>68</v>
      </c>
    </row>
    <row r="23" s="1" customFormat="1" ht="20.1" customHeight="1" spans="1:9">
      <c r="A23" s="8" t="str">
        <f>"2467202007201450161522"</f>
        <v>2467202007201450161522</v>
      </c>
      <c r="B23" s="8" t="s">
        <v>29</v>
      </c>
      <c r="C23" s="13" t="s">
        <v>9</v>
      </c>
      <c r="D23" s="13" t="s">
        <v>29</v>
      </c>
      <c r="E23" s="14">
        <v>34</v>
      </c>
      <c r="F23" s="15">
        <v>23</v>
      </c>
      <c r="G23" s="16">
        <f t="shared" si="0"/>
        <v>57</v>
      </c>
      <c r="H23"/>
      <c r="I23"/>
    </row>
    <row r="24" s="1" customFormat="1" ht="20.1" customHeight="1" spans="1:9">
      <c r="A24" s="8" t="str">
        <f>"246720200718121158898"</f>
        <v>246720200718121158898</v>
      </c>
      <c r="B24" s="8" t="s">
        <v>30</v>
      </c>
      <c r="C24" s="13" t="s">
        <v>9</v>
      </c>
      <c r="D24" s="13" t="s">
        <v>30</v>
      </c>
      <c r="E24" s="14">
        <v>32</v>
      </c>
      <c r="F24" s="15">
        <v>24</v>
      </c>
      <c r="G24" s="16">
        <f t="shared" si="0"/>
        <v>56</v>
      </c>
      <c r="H24"/>
      <c r="I24"/>
    </row>
    <row r="25" s="1" customFormat="1" ht="20.1" customHeight="1" spans="1:9">
      <c r="A25" s="8" t="str">
        <f>"246720200718175426976"</f>
        <v>246720200718175426976</v>
      </c>
      <c r="B25" s="8" t="s">
        <v>31</v>
      </c>
      <c r="C25" s="13" t="s">
        <v>9</v>
      </c>
      <c r="D25" s="13" t="s">
        <v>31</v>
      </c>
      <c r="E25" s="14">
        <v>39</v>
      </c>
      <c r="F25" s="15">
        <v>37</v>
      </c>
      <c r="G25" s="16">
        <f t="shared" si="0"/>
        <v>76</v>
      </c>
      <c r="H25"/>
      <c r="I25"/>
    </row>
    <row r="26" s="1" customFormat="1" ht="20.1" customHeight="1" spans="1:9">
      <c r="A26" s="8" t="str">
        <f>"246720200714212202198"</f>
        <v>246720200714212202198</v>
      </c>
      <c r="B26" s="8" t="s">
        <v>32</v>
      </c>
      <c r="C26" s="13" t="s">
        <v>9</v>
      </c>
      <c r="D26" s="13" t="s">
        <v>32</v>
      </c>
      <c r="E26" s="14">
        <v>29</v>
      </c>
      <c r="F26" s="15">
        <v>18</v>
      </c>
      <c r="G26" s="16">
        <f t="shared" si="0"/>
        <v>47</v>
      </c>
      <c r="H26"/>
      <c r="I26"/>
    </row>
    <row r="27" s="1" customFormat="1" ht="20.1" customHeight="1" spans="1:9">
      <c r="A27" s="8" t="str">
        <f>"2467202007192247141328"</f>
        <v>2467202007192247141328</v>
      </c>
      <c r="B27" s="8" t="s">
        <v>33</v>
      </c>
      <c r="C27" s="13" t="s">
        <v>9</v>
      </c>
      <c r="D27" s="13" t="s">
        <v>33</v>
      </c>
      <c r="E27" s="14">
        <v>29</v>
      </c>
      <c r="F27" s="15">
        <v>34</v>
      </c>
      <c r="G27" s="16">
        <f t="shared" si="0"/>
        <v>63</v>
      </c>
      <c r="H27"/>
      <c r="I27"/>
    </row>
    <row r="28" s="1" customFormat="1" ht="20.1" customHeight="1" spans="1:9">
      <c r="A28" s="8" t="str">
        <f>"2467202007200923451386"</f>
        <v>2467202007200923451386</v>
      </c>
      <c r="B28" s="8" t="s">
        <v>34</v>
      </c>
      <c r="C28" s="13" t="s">
        <v>9</v>
      </c>
      <c r="D28" s="13" t="s">
        <v>34</v>
      </c>
      <c r="E28" s="14">
        <v>39</v>
      </c>
      <c r="F28" s="15">
        <v>36</v>
      </c>
      <c r="G28" s="16">
        <f t="shared" si="0"/>
        <v>75</v>
      </c>
      <c r="H28"/>
      <c r="I28"/>
    </row>
    <row r="29" s="1" customFormat="1" ht="20.1" customHeight="1" spans="1:9">
      <c r="A29" s="8" t="str">
        <f>"2467202007201118061431"</f>
        <v>2467202007201118061431</v>
      </c>
      <c r="B29" s="8" t="s">
        <v>35</v>
      </c>
      <c r="C29" s="13" t="s">
        <v>9</v>
      </c>
      <c r="D29" s="13" t="s">
        <v>35</v>
      </c>
      <c r="E29" s="14">
        <v>33</v>
      </c>
      <c r="F29" s="15">
        <v>33</v>
      </c>
      <c r="G29" s="16">
        <f t="shared" si="0"/>
        <v>66</v>
      </c>
      <c r="H29"/>
      <c r="I29"/>
    </row>
    <row r="30" s="1" customFormat="1" ht="20.1" customHeight="1" spans="1:9">
      <c r="A30" s="8" t="str">
        <f>"246720200718114813895"</f>
        <v>246720200718114813895</v>
      </c>
      <c r="B30" s="8" t="s">
        <v>36</v>
      </c>
      <c r="C30" s="13" t="s">
        <v>9</v>
      </c>
      <c r="D30" s="13" t="s">
        <v>36</v>
      </c>
      <c r="E30" s="14">
        <v>39</v>
      </c>
      <c r="F30" s="15">
        <v>37</v>
      </c>
      <c r="G30" s="16">
        <f t="shared" si="0"/>
        <v>76</v>
      </c>
      <c r="H30"/>
      <c r="I30"/>
    </row>
    <row r="31" s="1" customFormat="1" ht="20.1" customHeight="1" spans="1:9">
      <c r="A31" s="8" t="str">
        <f>"246720200715223038414"</f>
        <v>246720200715223038414</v>
      </c>
      <c r="B31" s="8" t="s">
        <v>37</v>
      </c>
      <c r="C31" s="13" t="s">
        <v>9</v>
      </c>
      <c r="D31" s="13" t="s">
        <v>37</v>
      </c>
      <c r="E31" s="14">
        <v>33</v>
      </c>
      <c r="F31" s="15">
        <v>36</v>
      </c>
      <c r="G31" s="16">
        <f t="shared" si="0"/>
        <v>69</v>
      </c>
      <c r="H31"/>
      <c r="I31"/>
    </row>
    <row r="32" s="1" customFormat="1" ht="20.1" customHeight="1" spans="1:9">
      <c r="A32" s="8" t="str">
        <f>"2467202007201343131487"</f>
        <v>2467202007201343131487</v>
      </c>
      <c r="B32" s="8" t="s">
        <v>38</v>
      </c>
      <c r="C32" s="13" t="s">
        <v>9</v>
      </c>
      <c r="D32" s="13" t="s">
        <v>38</v>
      </c>
      <c r="E32" s="14">
        <v>30</v>
      </c>
      <c r="F32" s="15">
        <v>24</v>
      </c>
      <c r="G32" s="16">
        <f t="shared" si="0"/>
        <v>54</v>
      </c>
      <c r="H32"/>
      <c r="I32"/>
    </row>
    <row r="33" ht="20.1" customHeight="1" spans="1:7">
      <c r="A33" s="8" t="str">
        <f>"246720200717195113789"</f>
        <v>246720200717195113789</v>
      </c>
      <c r="B33" s="8" t="s">
        <v>39</v>
      </c>
      <c r="C33" s="13" t="s">
        <v>40</v>
      </c>
      <c r="D33" s="13" t="s">
        <v>39</v>
      </c>
      <c r="E33" s="14">
        <v>39</v>
      </c>
      <c r="F33" s="15">
        <v>24</v>
      </c>
      <c r="G33" s="16">
        <f t="shared" si="0"/>
        <v>63</v>
      </c>
    </row>
    <row r="34" ht="20.1" customHeight="1" spans="1:7">
      <c r="A34" s="8" t="str">
        <f>"2467202007192214061310"</f>
        <v>2467202007192214061310</v>
      </c>
      <c r="B34" s="8" t="s">
        <v>41</v>
      </c>
      <c r="C34" s="13" t="s">
        <v>40</v>
      </c>
      <c r="D34" s="13" t="s">
        <v>41</v>
      </c>
      <c r="E34" s="14">
        <v>34</v>
      </c>
      <c r="F34" s="15">
        <v>30</v>
      </c>
      <c r="G34" s="16">
        <f t="shared" si="0"/>
        <v>64</v>
      </c>
    </row>
    <row r="35" ht="20.1" customHeight="1" spans="1:7">
      <c r="A35" s="8" t="str">
        <f>"2467202007182245371041"</f>
        <v>2467202007182245371041</v>
      </c>
      <c r="B35" s="8" t="s">
        <v>42</v>
      </c>
      <c r="C35" s="13" t="s">
        <v>40</v>
      </c>
      <c r="D35" s="13" t="s">
        <v>42</v>
      </c>
      <c r="E35" s="14">
        <v>39</v>
      </c>
      <c r="F35" s="15">
        <v>29</v>
      </c>
      <c r="G35" s="16">
        <f t="shared" si="0"/>
        <v>68</v>
      </c>
    </row>
    <row r="36" ht="20.1" customHeight="1" spans="1:7">
      <c r="A36" s="8" t="str">
        <f>"2467202007191102121118"</f>
        <v>2467202007191102121118</v>
      </c>
      <c r="B36" s="8" t="s">
        <v>43</v>
      </c>
      <c r="C36" s="13" t="s">
        <v>40</v>
      </c>
      <c r="D36" s="13" t="s">
        <v>43</v>
      </c>
      <c r="E36" s="14">
        <v>37</v>
      </c>
      <c r="F36" s="15">
        <v>29</v>
      </c>
      <c r="G36" s="16">
        <f t="shared" si="0"/>
        <v>66</v>
      </c>
    </row>
    <row r="37" ht="20.1" customHeight="1" spans="1:7">
      <c r="A37" s="8" t="str">
        <f>"246720200717113011677"</f>
        <v>246720200717113011677</v>
      </c>
      <c r="B37" s="8" t="s">
        <v>44</v>
      </c>
      <c r="C37" s="13" t="s">
        <v>40</v>
      </c>
      <c r="D37" s="13" t="s">
        <v>44</v>
      </c>
      <c r="E37" s="14">
        <v>34</v>
      </c>
      <c r="F37" s="15">
        <v>28</v>
      </c>
      <c r="G37" s="16">
        <f t="shared" si="0"/>
        <v>62</v>
      </c>
    </row>
    <row r="38" ht="20.1" customHeight="1" spans="1:7">
      <c r="A38" s="8" t="str">
        <f>"246720200715135933318"</f>
        <v>246720200715135933318</v>
      </c>
      <c r="B38" s="8" t="s">
        <v>45</v>
      </c>
      <c r="C38" s="13" t="s">
        <v>40</v>
      </c>
      <c r="D38" s="13" t="s">
        <v>45</v>
      </c>
      <c r="E38" s="14">
        <v>39</v>
      </c>
      <c r="F38" s="15">
        <v>37</v>
      </c>
      <c r="G38" s="16">
        <f t="shared" si="0"/>
        <v>76</v>
      </c>
    </row>
    <row r="39" ht="20.1" customHeight="1" spans="1:7">
      <c r="A39" s="8" t="str">
        <f>"246720200714192551178"</f>
        <v>246720200714192551178</v>
      </c>
      <c r="B39" s="8" t="s">
        <v>46</v>
      </c>
      <c r="C39" s="13" t="s">
        <v>40</v>
      </c>
      <c r="D39" s="13" t="s">
        <v>46</v>
      </c>
      <c r="E39" s="14">
        <v>36</v>
      </c>
      <c r="F39" s="15">
        <v>39</v>
      </c>
      <c r="G39" s="16">
        <f t="shared" si="0"/>
        <v>75</v>
      </c>
    </row>
    <row r="40" ht="20.1" customHeight="1" spans="1:7">
      <c r="A40" s="8" t="str">
        <f>"2467202007201026421409"</f>
        <v>2467202007201026421409</v>
      </c>
      <c r="B40" s="8" t="s">
        <v>47</v>
      </c>
      <c r="C40" s="13" t="s">
        <v>40</v>
      </c>
      <c r="D40" s="13" t="s">
        <v>47</v>
      </c>
      <c r="E40" s="14">
        <v>39</v>
      </c>
      <c r="F40" s="15">
        <v>35</v>
      </c>
      <c r="G40" s="16">
        <f t="shared" si="0"/>
        <v>74</v>
      </c>
    </row>
    <row r="41" ht="20.1" customHeight="1" spans="1:7">
      <c r="A41" s="8" t="str">
        <f>"246720200717123045687"</f>
        <v>246720200717123045687</v>
      </c>
      <c r="B41" s="8" t="s">
        <v>48</v>
      </c>
      <c r="C41" s="13" t="s">
        <v>40</v>
      </c>
      <c r="D41" s="13" t="s">
        <v>48</v>
      </c>
      <c r="E41" s="14">
        <v>30</v>
      </c>
      <c r="F41" s="15">
        <v>23</v>
      </c>
      <c r="G41" s="16">
        <f t="shared" si="0"/>
        <v>53</v>
      </c>
    </row>
    <row r="42" ht="20.1" customHeight="1" spans="1:7">
      <c r="A42" s="8" t="str">
        <f>"246720200718145919941"</f>
        <v>246720200718145919941</v>
      </c>
      <c r="B42" s="8" t="s">
        <v>49</v>
      </c>
      <c r="C42" s="13" t="s">
        <v>40</v>
      </c>
      <c r="D42" s="13" t="s">
        <v>49</v>
      </c>
      <c r="E42" s="14">
        <v>40</v>
      </c>
      <c r="F42" s="15">
        <v>34</v>
      </c>
      <c r="G42" s="16">
        <f t="shared" si="0"/>
        <v>74</v>
      </c>
    </row>
    <row r="43" ht="20.1" customHeight="1" spans="1:7">
      <c r="A43" s="8" t="str">
        <f>"246720200718131047922"</f>
        <v>246720200718131047922</v>
      </c>
      <c r="B43" s="8" t="s">
        <v>50</v>
      </c>
      <c r="C43" s="13" t="s">
        <v>40</v>
      </c>
      <c r="D43" s="13" t="s">
        <v>50</v>
      </c>
      <c r="E43" s="14">
        <v>42</v>
      </c>
      <c r="F43" s="15">
        <v>34</v>
      </c>
      <c r="G43" s="16">
        <f t="shared" si="0"/>
        <v>76</v>
      </c>
    </row>
    <row r="44" ht="20.1" customHeight="1" spans="1:7">
      <c r="A44" s="8" t="str">
        <f>"246720200715103646269"</f>
        <v>246720200715103646269</v>
      </c>
      <c r="B44" s="8" t="s">
        <v>51</v>
      </c>
      <c r="C44" s="13" t="s">
        <v>40</v>
      </c>
      <c r="D44" s="13" t="s">
        <v>51</v>
      </c>
      <c r="E44" s="14">
        <v>38</v>
      </c>
      <c r="F44" s="15">
        <v>35</v>
      </c>
      <c r="G44" s="16">
        <f t="shared" si="0"/>
        <v>73</v>
      </c>
    </row>
    <row r="45" ht="20.1" customHeight="1" spans="1:7">
      <c r="A45" s="8" t="str">
        <f>"2467202007190955561095"</f>
        <v>2467202007190955561095</v>
      </c>
      <c r="B45" s="8" t="s">
        <v>52</v>
      </c>
      <c r="C45" s="13" t="s">
        <v>40</v>
      </c>
      <c r="D45" s="13" t="s">
        <v>52</v>
      </c>
      <c r="E45" s="14">
        <v>34</v>
      </c>
      <c r="F45" s="15">
        <v>29</v>
      </c>
      <c r="G45" s="16">
        <f t="shared" si="0"/>
        <v>63</v>
      </c>
    </row>
    <row r="46" ht="20.1" customHeight="1" spans="1:7">
      <c r="A46" s="8" t="str">
        <f>"246720200714164146149"</f>
        <v>246720200714164146149</v>
      </c>
      <c r="B46" s="8" t="s">
        <v>53</v>
      </c>
      <c r="C46" s="13" t="s">
        <v>40</v>
      </c>
      <c r="D46" s="13" t="s">
        <v>53</v>
      </c>
      <c r="E46" s="14">
        <v>32</v>
      </c>
      <c r="F46" s="15">
        <v>31</v>
      </c>
      <c r="G46" s="16">
        <f t="shared" si="0"/>
        <v>63</v>
      </c>
    </row>
    <row r="47" ht="20.1" customHeight="1" spans="1:7">
      <c r="A47" s="8" t="str">
        <f>"24672020071411560889"</f>
        <v>24672020071411560889</v>
      </c>
      <c r="B47" s="8" t="s">
        <v>54</v>
      </c>
      <c r="C47" s="13" t="s">
        <v>40</v>
      </c>
      <c r="D47" s="13" t="s">
        <v>54</v>
      </c>
      <c r="E47" s="14">
        <v>35</v>
      </c>
      <c r="F47" s="15">
        <v>35</v>
      </c>
      <c r="G47" s="16">
        <f t="shared" si="0"/>
        <v>70</v>
      </c>
    </row>
    <row r="48" ht="20.1" customHeight="1" spans="1:7">
      <c r="A48" s="8" t="str">
        <f>"246720200716235239631"</f>
        <v>246720200716235239631</v>
      </c>
      <c r="B48" s="8" t="s">
        <v>55</v>
      </c>
      <c r="C48" s="13" t="s">
        <v>40</v>
      </c>
      <c r="D48" s="13" t="s">
        <v>55</v>
      </c>
      <c r="E48" s="14">
        <v>0</v>
      </c>
      <c r="F48" s="15">
        <v>0</v>
      </c>
      <c r="G48" s="16">
        <f t="shared" si="0"/>
        <v>0</v>
      </c>
    </row>
    <row r="49" ht="20.1" customHeight="1" spans="1:7">
      <c r="A49" s="8" t="str">
        <f>"2467202007191503231187"</f>
        <v>2467202007191503231187</v>
      </c>
      <c r="B49" s="8" t="s">
        <v>56</v>
      </c>
      <c r="C49" s="13" t="s">
        <v>40</v>
      </c>
      <c r="D49" s="13" t="s">
        <v>56</v>
      </c>
      <c r="E49" s="14">
        <v>38</v>
      </c>
      <c r="F49" s="15">
        <v>34</v>
      </c>
      <c r="G49" s="16">
        <f t="shared" si="0"/>
        <v>72</v>
      </c>
    </row>
    <row r="50" ht="20.1" customHeight="1" spans="1:7">
      <c r="A50" s="8" t="str">
        <f>"246720200718105034875"</f>
        <v>246720200718105034875</v>
      </c>
      <c r="B50" s="8" t="s">
        <v>57</v>
      </c>
      <c r="C50" s="13" t="s">
        <v>40</v>
      </c>
      <c r="D50" s="13" t="s">
        <v>57</v>
      </c>
      <c r="E50" s="14">
        <v>0</v>
      </c>
      <c r="F50" s="15">
        <v>0</v>
      </c>
      <c r="G50" s="16">
        <f t="shared" si="0"/>
        <v>0</v>
      </c>
    </row>
    <row r="51" ht="20.1" customHeight="1" spans="1:7">
      <c r="A51" s="8" t="str">
        <f>"24672020071409285835"</f>
        <v>24672020071409285835</v>
      </c>
      <c r="B51" s="8" t="s">
        <v>58</v>
      </c>
      <c r="C51" s="13" t="s">
        <v>40</v>
      </c>
      <c r="D51" s="13" t="s">
        <v>58</v>
      </c>
      <c r="E51" s="14">
        <v>31</v>
      </c>
      <c r="F51" s="15">
        <v>28</v>
      </c>
      <c r="G51" s="16">
        <f t="shared" si="0"/>
        <v>59</v>
      </c>
    </row>
    <row r="52" ht="20.1" customHeight="1" spans="1:7">
      <c r="A52" s="8" t="str">
        <f>"2467202007201155401444"</f>
        <v>2467202007201155401444</v>
      </c>
      <c r="B52" s="8" t="s">
        <v>59</v>
      </c>
      <c r="C52" s="13" t="s">
        <v>40</v>
      </c>
      <c r="D52" s="13" t="s">
        <v>59</v>
      </c>
      <c r="E52" s="14">
        <v>37</v>
      </c>
      <c r="F52" s="15">
        <v>37</v>
      </c>
      <c r="G52" s="16">
        <f t="shared" si="0"/>
        <v>74</v>
      </c>
    </row>
    <row r="53" ht="20.1" customHeight="1" spans="1:7">
      <c r="A53" s="8" t="str">
        <f>"2467202007201307291477"</f>
        <v>2467202007201307291477</v>
      </c>
      <c r="B53" s="8" t="s">
        <v>60</v>
      </c>
      <c r="C53" s="13" t="s">
        <v>40</v>
      </c>
      <c r="D53" s="13" t="s">
        <v>60</v>
      </c>
      <c r="E53" s="14">
        <v>37</v>
      </c>
      <c r="F53" s="15">
        <v>29</v>
      </c>
      <c r="G53" s="16">
        <f t="shared" si="0"/>
        <v>66</v>
      </c>
    </row>
    <row r="54" ht="20.1" customHeight="1" spans="1:7">
      <c r="A54" s="8" t="str">
        <f>"24672020071411205478"</f>
        <v>24672020071411205478</v>
      </c>
      <c r="B54" s="8" t="s">
        <v>61</v>
      </c>
      <c r="C54" s="13" t="s">
        <v>40</v>
      </c>
      <c r="D54" s="13" t="s">
        <v>61</v>
      </c>
      <c r="E54" s="14">
        <v>39</v>
      </c>
      <c r="F54" s="15">
        <v>32</v>
      </c>
      <c r="G54" s="16">
        <f t="shared" si="0"/>
        <v>71</v>
      </c>
    </row>
    <row r="55" ht="20.1" customHeight="1" spans="1:7">
      <c r="A55" s="8" t="str">
        <f>"246720200716150336527"</f>
        <v>246720200716150336527</v>
      </c>
      <c r="B55" s="8" t="s">
        <v>62</v>
      </c>
      <c r="C55" s="13" t="s">
        <v>40</v>
      </c>
      <c r="D55" s="13" t="s">
        <v>62</v>
      </c>
      <c r="E55" s="14">
        <v>32</v>
      </c>
      <c r="F55" s="15">
        <v>26</v>
      </c>
      <c r="G55" s="16">
        <f t="shared" si="0"/>
        <v>58</v>
      </c>
    </row>
    <row r="56" ht="20.1" customHeight="1" spans="1:7">
      <c r="A56" s="8" t="str">
        <f>"24672020071409464639"</f>
        <v>24672020071409464639</v>
      </c>
      <c r="B56" s="8" t="s">
        <v>63</v>
      </c>
      <c r="C56" s="13" t="s">
        <v>40</v>
      </c>
      <c r="D56" s="13" t="s">
        <v>63</v>
      </c>
      <c r="E56" s="14">
        <v>28</v>
      </c>
      <c r="F56" s="15">
        <v>22</v>
      </c>
      <c r="G56" s="16">
        <f t="shared" si="0"/>
        <v>50</v>
      </c>
    </row>
    <row r="57" ht="20.1" customHeight="1" spans="1:7">
      <c r="A57" s="8" t="str">
        <f>"246720200714200924182"</f>
        <v>246720200714200924182</v>
      </c>
      <c r="B57" s="8" t="s">
        <v>64</v>
      </c>
      <c r="C57" s="13" t="s">
        <v>40</v>
      </c>
      <c r="D57" s="13" t="s">
        <v>64</v>
      </c>
      <c r="E57" s="14">
        <v>31</v>
      </c>
      <c r="F57" s="15">
        <v>34</v>
      </c>
      <c r="G57" s="16">
        <f t="shared" si="0"/>
        <v>65</v>
      </c>
    </row>
    <row r="58" ht="20.1" customHeight="1" spans="1:7">
      <c r="A58" s="8" t="str">
        <f>"2467202007191841391253"</f>
        <v>2467202007191841391253</v>
      </c>
      <c r="B58" s="8" t="s">
        <v>65</v>
      </c>
      <c r="C58" s="13" t="s">
        <v>40</v>
      </c>
      <c r="D58" s="13" t="s">
        <v>65</v>
      </c>
      <c r="E58" s="14">
        <v>0</v>
      </c>
      <c r="F58" s="15">
        <v>0</v>
      </c>
      <c r="G58" s="16">
        <f t="shared" si="0"/>
        <v>0</v>
      </c>
    </row>
    <row r="59" ht="20.1" customHeight="1" spans="1:7">
      <c r="A59" s="8" t="str">
        <f>"246720200716221357611"</f>
        <v>246720200716221357611</v>
      </c>
      <c r="B59" s="8" t="s">
        <v>66</v>
      </c>
      <c r="C59" s="13" t="s">
        <v>40</v>
      </c>
      <c r="D59" s="13" t="s">
        <v>66</v>
      </c>
      <c r="E59" s="14">
        <v>39</v>
      </c>
      <c r="F59" s="15">
        <v>34</v>
      </c>
      <c r="G59" s="16">
        <f t="shared" si="0"/>
        <v>73</v>
      </c>
    </row>
    <row r="60" ht="20.1" customHeight="1" spans="1:7">
      <c r="A60" s="8" t="str">
        <f>"2467202007182240101038"</f>
        <v>2467202007182240101038</v>
      </c>
      <c r="B60" s="8" t="s">
        <v>67</v>
      </c>
      <c r="C60" s="13" t="s">
        <v>40</v>
      </c>
      <c r="D60" s="13" t="s">
        <v>67</v>
      </c>
      <c r="E60" s="14">
        <v>42</v>
      </c>
      <c r="F60" s="15">
        <v>40</v>
      </c>
      <c r="G60" s="16">
        <f t="shared" si="0"/>
        <v>82</v>
      </c>
    </row>
    <row r="61" ht="20.1" customHeight="1" spans="1:7">
      <c r="A61" s="8" t="str">
        <f>"2467202007201431151511"</f>
        <v>2467202007201431151511</v>
      </c>
      <c r="B61" s="8" t="s">
        <v>68</v>
      </c>
      <c r="C61" s="13" t="s">
        <v>40</v>
      </c>
      <c r="D61" s="13" t="s">
        <v>68</v>
      </c>
      <c r="E61" s="14">
        <v>33</v>
      </c>
      <c r="F61" s="15">
        <v>30</v>
      </c>
      <c r="G61" s="16">
        <f t="shared" si="0"/>
        <v>63</v>
      </c>
    </row>
    <row r="62" ht="20.1" customHeight="1" spans="1:7">
      <c r="A62" s="8" t="str">
        <f>"2467202007200827241372"</f>
        <v>2467202007200827241372</v>
      </c>
      <c r="B62" s="8" t="s">
        <v>69</v>
      </c>
      <c r="C62" s="13" t="s">
        <v>40</v>
      </c>
      <c r="D62" s="13" t="s">
        <v>69</v>
      </c>
      <c r="E62" s="14">
        <v>40</v>
      </c>
      <c r="F62" s="15">
        <v>29</v>
      </c>
      <c r="G62" s="16">
        <f t="shared" si="0"/>
        <v>69</v>
      </c>
    </row>
    <row r="63" s="1" customFormat="1" ht="20.1" customHeight="1" spans="1:9">
      <c r="A63" s="8" t="str">
        <f>"2467202007200902161379"</f>
        <v>2467202007200902161379</v>
      </c>
      <c r="B63" s="8" t="s">
        <v>70</v>
      </c>
      <c r="C63" s="13" t="s">
        <v>71</v>
      </c>
      <c r="D63" s="13" t="s">
        <v>70</v>
      </c>
      <c r="E63" s="14">
        <v>34</v>
      </c>
      <c r="F63" s="15">
        <v>35</v>
      </c>
      <c r="G63" s="16">
        <f t="shared" si="0"/>
        <v>69</v>
      </c>
      <c r="H63"/>
      <c r="I63"/>
    </row>
    <row r="64" s="1" customFormat="1" ht="20.1" customHeight="1" spans="1:9">
      <c r="A64" s="8" t="str">
        <f>"246720200718105454877"</f>
        <v>246720200718105454877</v>
      </c>
      <c r="B64" s="8" t="s">
        <v>72</v>
      </c>
      <c r="C64" s="13" t="s">
        <v>71</v>
      </c>
      <c r="D64" s="13" t="s">
        <v>72</v>
      </c>
      <c r="E64" s="14">
        <v>40</v>
      </c>
      <c r="F64" s="15">
        <v>36</v>
      </c>
      <c r="G64" s="16">
        <f t="shared" si="0"/>
        <v>76</v>
      </c>
      <c r="H64"/>
      <c r="I64"/>
    </row>
    <row r="65" s="1" customFormat="1" ht="20.1" customHeight="1" spans="1:9">
      <c r="A65" s="8" t="str">
        <f>"2467202007191308361162"</f>
        <v>2467202007191308361162</v>
      </c>
      <c r="B65" s="8" t="s">
        <v>73</v>
      </c>
      <c r="C65" s="13" t="s">
        <v>71</v>
      </c>
      <c r="D65" s="13" t="s">
        <v>73</v>
      </c>
      <c r="E65" s="14">
        <v>33</v>
      </c>
      <c r="F65" s="15">
        <v>25</v>
      </c>
      <c r="G65" s="16">
        <f t="shared" si="0"/>
        <v>58</v>
      </c>
      <c r="H65"/>
      <c r="I65"/>
    </row>
    <row r="66" s="1" customFormat="1" ht="20.1" customHeight="1" spans="1:9">
      <c r="A66" s="8" t="str">
        <f>"246720200716162833550"</f>
        <v>246720200716162833550</v>
      </c>
      <c r="B66" s="8" t="s">
        <v>74</v>
      </c>
      <c r="C66" s="13" t="s">
        <v>71</v>
      </c>
      <c r="D66" s="13" t="s">
        <v>74</v>
      </c>
      <c r="E66" s="14">
        <v>35</v>
      </c>
      <c r="F66" s="15">
        <v>23</v>
      </c>
      <c r="G66" s="16">
        <f t="shared" si="0"/>
        <v>58</v>
      </c>
      <c r="H66"/>
      <c r="I66"/>
    </row>
    <row r="67" s="1" customFormat="1" ht="20.1" customHeight="1" spans="1:9">
      <c r="A67" s="8" t="str">
        <f>"246720200715091849246"</f>
        <v>246720200715091849246</v>
      </c>
      <c r="B67" s="8" t="s">
        <v>75</v>
      </c>
      <c r="C67" s="13" t="s">
        <v>71</v>
      </c>
      <c r="D67" s="13" t="s">
        <v>75</v>
      </c>
      <c r="E67" s="14">
        <v>33</v>
      </c>
      <c r="F67" s="15">
        <v>37</v>
      </c>
      <c r="G67" s="16">
        <f t="shared" si="0"/>
        <v>70</v>
      </c>
      <c r="H67"/>
      <c r="I67"/>
    </row>
    <row r="68" s="1" customFormat="1" ht="20.1" customHeight="1" spans="1:9">
      <c r="A68" s="8" t="str">
        <f>"2467202007192307131333"</f>
        <v>2467202007192307131333</v>
      </c>
      <c r="B68" s="8" t="s">
        <v>76</v>
      </c>
      <c r="C68" s="13" t="s">
        <v>71</v>
      </c>
      <c r="D68" s="13" t="s">
        <v>76</v>
      </c>
      <c r="E68" s="14">
        <v>36</v>
      </c>
      <c r="F68" s="15">
        <v>32</v>
      </c>
      <c r="G68" s="16">
        <f t="shared" ref="G68:G131" si="1">SUM(E68:F68)</f>
        <v>68</v>
      </c>
      <c r="H68"/>
      <c r="I68"/>
    </row>
    <row r="69" s="1" customFormat="1" ht="20.1" customHeight="1" spans="1:9">
      <c r="A69" s="8" t="str">
        <f>"2467202007201203481447"</f>
        <v>2467202007201203481447</v>
      </c>
      <c r="B69" s="8" t="s">
        <v>77</v>
      </c>
      <c r="C69" s="13" t="s">
        <v>71</v>
      </c>
      <c r="D69" s="13" t="s">
        <v>77</v>
      </c>
      <c r="E69" s="14">
        <v>37</v>
      </c>
      <c r="F69" s="15">
        <v>34</v>
      </c>
      <c r="G69" s="16">
        <f t="shared" si="1"/>
        <v>71</v>
      </c>
      <c r="H69"/>
      <c r="I69"/>
    </row>
    <row r="70" s="1" customFormat="1" ht="20.1" customHeight="1" spans="1:9">
      <c r="A70" s="8" t="str">
        <f>"246720200716184429574"</f>
        <v>246720200716184429574</v>
      </c>
      <c r="B70" s="8" t="s">
        <v>78</v>
      </c>
      <c r="C70" s="13" t="s">
        <v>71</v>
      </c>
      <c r="D70" s="13" t="s">
        <v>78</v>
      </c>
      <c r="E70" s="14">
        <v>13</v>
      </c>
      <c r="F70" s="15">
        <v>15</v>
      </c>
      <c r="G70" s="16">
        <f t="shared" si="1"/>
        <v>28</v>
      </c>
      <c r="H70"/>
      <c r="I70"/>
    </row>
    <row r="71" s="1" customFormat="1" ht="20.1" customHeight="1" spans="1:9">
      <c r="A71" s="8" t="str">
        <f>"2467202007191033001109"</f>
        <v>2467202007191033001109</v>
      </c>
      <c r="B71" s="8" t="s">
        <v>79</v>
      </c>
      <c r="C71" s="13" t="s">
        <v>71</v>
      </c>
      <c r="D71" s="13" t="s">
        <v>79</v>
      </c>
      <c r="E71" s="14">
        <v>36</v>
      </c>
      <c r="F71" s="15">
        <v>28</v>
      </c>
      <c r="G71" s="16">
        <f t="shared" si="1"/>
        <v>64</v>
      </c>
      <c r="H71"/>
      <c r="I71"/>
    </row>
    <row r="72" s="1" customFormat="1" ht="20.1" customHeight="1" spans="1:9">
      <c r="A72" s="8" t="str">
        <f>"2467202007182118201020"</f>
        <v>2467202007182118201020</v>
      </c>
      <c r="B72" s="8" t="s">
        <v>80</v>
      </c>
      <c r="C72" s="13" t="s">
        <v>71</v>
      </c>
      <c r="D72" s="13" t="s">
        <v>80</v>
      </c>
      <c r="E72" s="14">
        <v>41</v>
      </c>
      <c r="F72" s="15">
        <v>38</v>
      </c>
      <c r="G72" s="16">
        <f t="shared" si="1"/>
        <v>79</v>
      </c>
      <c r="H72"/>
      <c r="I72"/>
    </row>
    <row r="73" s="1" customFormat="1" ht="20.1" customHeight="1" spans="1:9">
      <c r="A73" s="8" t="str">
        <f>"246720200715125309301"</f>
        <v>246720200715125309301</v>
      </c>
      <c r="B73" s="8" t="s">
        <v>81</v>
      </c>
      <c r="C73" s="13" t="s">
        <v>71</v>
      </c>
      <c r="D73" s="13" t="s">
        <v>81</v>
      </c>
      <c r="E73" s="14">
        <v>22</v>
      </c>
      <c r="F73" s="15">
        <v>18</v>
      </c>
      <c r="G73" s="16">
        <f t="shared" si="1"/>
        <v>40</v>
      </c>
      <c r="H73"/>
      <c r="I73"/>
    </row>
    <row r="74" ht="20.1" customHeight="1" spans="1:7">
      <c r="A74" s="8" t="str">
        <f>"2467202007200937541388"</f>
        <v>2467202007200937541388</v>
      </c>
      <c r="B74" s="8" t="s">
        <v>82</v>
      </c>
      <c r="C74" s="13" t="s">
        <v>71</v>
      </c>
      <c r="D74" s="13" t="s">
        <v>82</v>
      </c>
      <c r="E74" s="14">
        <v>39</v>
      </c>
      <c r="F74" s="15">
        <v>31</v>
      </c>
      <c r="G74" s="16">
        <f t="shared" si="1"/>
        <v>70</v>
      </c>
    </row>
    <row r="75" ht="20.1" customHeight="1" spans="1:7">
      <c r="A75" s="8" t="str">
        <f>"246720200715232140423"</f>
        <v>246720200715232140423</v>
      </c>
      <c r="B75" s="8" t="s">
        <v>83</v>
      </c>
      <c r="C75" s="13" t="s">
        <v>71</v>
      </c>
      <c r="D75" s="13" t="s">
        <v>83</v>
      </c>
      <c r="E75" s="14">
        <v>28</v>
      </c>
      <c r="F75" s="15">
        <v>27</v>
      </c>
      <c r="G75" s="16">
        <f t="shared" si="1"/>
        <v>55</v>
      </c>
    </row>
    <row r="76" ht="20.1" customHeight="1" spans="1:7">
      <c r="A76" s="8" t="str">
        <f>"246720200715072907229"</f>
        <v>246720200715072907229</v>
      </c>
      <c r="B76" s="8" t="s">
        <v>84</v>
      </c>
      <c r="C76" s="13" t="s">
        <v>71</v>
      </c>
      <c r="D76" s="13" t="s">
        <v>84</v>
      </c>
      <c r="E76" s="14">
        <v>30</v>
      </c>
      <c r="F76" s="15">
        <v>24</v>
      </c>
      <c r="G76" s="16">
        <f t="shared" si="1"/>
        <v>54</v>
      </c>
    </row>
    <row r="77" ht="20.1" customHeight="1" spans="1:7">
      <c r="A77" s="8" t="str">
        <f>"246720200717183124769"</f>
        <v>246720200717183124769</v>
      </c>
      <c r="B77" s="8" t="s">
        <v>85</v>
      </c>
      <c r="C77" s="13" t="s">
        <v>71</v>
      </c>
      <c r="D77" s="13" t="s">
        <v>85</v>
      </c>
      <c r="E77" s="14">
        <v>39</v>
      </c>
      <c r="F77" s="15">
        <v>34</v>
      </c>
      <c r="G77" s="16">
        <f t="shared" si="1"/>
        <v>73</v>
      </c>
    </row>
    <row r="78" ht="20.1" customHeight="1" spans="1:7">
      <c r="A78" s="8" t="str">
        <f>"246720200717223808825"</f>
        <v>246720200717223808825</v>
      </c>
      <c r="B78" s="8" t="s">
        <v>86</v>
      </c>
      <c r="C78" s="13" t="s">
        <v>71</v>
      </c>
      <c r="D78" s="13" t="s">
        <v>86</v>
      </c>
      <c r="E78" s="14">
        <v>0</v>
      </c>
      <c r="F78" s="15">
        <v>0</v>
      </c>
      <c r="G78" s="16">
        <f t="shared" si="1"/>
        <v>0</v>
      </c>
    </row>
    <row r="79" ht="20.1" customHeight="1" spans="1:7">
      <c r="A79" s="8" t="str">
        <f>"2467202007192141251298"</f>
        <v>2467202007192141251298</v>
      </c>
      <c r="B79" s="8" t="s">
        <v>87</v>
      </c>
      <c r="C79" s="13" t="s">
        <v>71</v>
      </c>
      <c r="D79" s="13" t="s">
        <v>87</v>
      </c>
      <c r="E79" s="14">
        <v>28</v>
      </c>
      <c r="F79" s="15">
        <v>29</v>
      </c>
      <c r="G79" s="16">
        <f t="shared" si="1"/>
        <v>57</v>
      </c>
    </row>
    <row r="80" ht="20.1" customHeight="1" spans="1:7">
      <c r="A80" s="8" t="str">
        <f>"2467202007201102591423"</f>
        <v>2467202007201102591423</v>
      </c>
      <c r="B80" s="8" t="s">
        <v>88</v>
      </c>
      <c r="C80" s="13" t="s">
        <v>71</v>
      </c>
      <c r="D80" s="13" t="s">
        <v>88</v>
      </c>
      <c r="E80" s="14">
        <v>0</v>
      </c>
      <c r="F80" s="15">
        <v>0</v>
      </c>
      <c r="G80" s="16">
        <f t="shared" si="1"/>
        <v>0</v>
      </c>
    </row>
    <row r="81" ht="20.1" customHeight="1" spans="1:7">
      <c r="A81" s="8" t="str">
        <f>"2467202007182125451021"</f>
        <v>2467202007182125451021</v>
      </c>
      <c r="B81" s="8" t="s">
        <v>89</v>
      </c>
      <c r="C81" s="13" t="s">
        <v>71</v>
      </c>
      <c r="D81" s="13" t="s">
        <v>89</v>
      </c>
      <c r="E81" s="14">
        <v>31</v>
      </c>
      <c r="F81" s="15">
        <v>32</v>
      </c>
      <c r="G81" s="16">
        <f t="shared" si="1"/>
        <v>63</v>
      </c>
    </row>
    <row r="82" ht="20.1" customHeight="1" spans="1:7">
      <c r="A82" s="8" t="str">
        <f>"24672020071411003565"</f>
        <v>24672020071411003565</v>
      </c>
      <c r="B82" s="8" t="s">
        <v>90</v>
      </c>
      <c r="C82" s="13" t="s">
        <v>71</v>
      </c>
      <c r="D82" s="13" t="s">
        <v>90</v>
      </c>
      <c r="E82" s="14">
        <v>27</v>
      </c>
      <c r="F82" s="15">
        <v>29</v>
      </c>
      <c r="G82" s="16">
        <f t="shared" si="1"/>
        <v>56</v>
      </c>
    </row>
    <row r="83" ht="20.1" customHeight="1" spans="1:7">
      <c r="A83" s="8" t="str">
        <f>"246720200718141705937"</f>
        <v>246720200718141705937</v>
      </c>
      <c r="B83" s="8" t="s">
        <v>91</v>
      </c>
      <c r="C83" s="13" t="s">
        <v>71</v>
      </c>
      <c r="D83" s="13" t="s">
        <v>91</v>
      </c>
      <c r="E83" s="14">
        <v>30</v>
      </c>
      <c r="F83" s="15">
        <v>25</v>
      </c>
      <c r="G83" s="16">
        <f t="shared" si="1"/>
        <v>55</v>
      </c>
    </row>
    <row r="84" ht="20.1" customHeight="1" spans="1:7">
      <c r="A84" s="8" t="str">
        <f>"246720200714213609203"</f>
        <v>246720200714213609203</v>
      </c>
      <c r="B84" s="8" t="s">
        <v>92</v>
      </c>
      <c r="C84" s="13" t="s">
        <v>71</v>
      </c>
      <c r="D84" s="13" t="s">
        <v>92</v>
      </c>
      <c r="E84" s="14">
        <v>29</v>
      </c>
      <c r="F84" s="15">
        <v>31</v>
      </c>
      <c r="G84" s="16">
        <f t="shared" si="1"/>
        <v>60</v>
      </c>
    </row>
    <row r="85" ht="20.1" customHeight="1" spans="1:7">
      <c r="A85" s="8" t="str">
        <f>"2467202007191234341148"</f>
        <v>2467202007191234341148</v>
      </c>
      <c r="B85" s="8" t="s">
        <v>93</v>
      </c>
      <c r="C85" s="13" t="s">
        <v>71</v>
      </c>
      <c r="D85" s="13" t="s">
        <v>93</v>
      </c>
      <c r="E85" s="14">
        <v>39</v>
      </c>
      <c r="F85" s="15">
        <v>40</v>
      </c>
      <c r="G85" s="16">
        <f t="shared" si="1"/>
        <v>79</v>
      </c>
    </row>
    <row r="86" ht="20.1" customHeight="1" spans="1:7">
      <c r="A86" s="8" t="str">
        <f>"2467202007182052081013"</f>
        <v>2467202007182052081013</v>
      </c>
      <c r="B86" s="8" t="s">
        <v>94</v>
      </c>
      <c r="C86" s="13" t="s">
        <v>71</v>
      </c>
      <c r="D86" s="13" t="s">
        <v>94</v>
      </c>
      <c r="E86" s="14">
        <v>30</v>
      </c>
      <c r="F86" s="15">
        <v>28</v>
      </c>
      <c r="G86" s="16">
        <f t="shared" si="1"/>
        <v>58</v>
      </c>
    </row>
    <row r="87" ht="20.1" customHeight="1" spans="1:7">
      <c r="A87" s="8" t="str">
        <f>"2467202007192233241319"</f>
        <v>2467202007192233241319</v>
      </c>
      <c r="B87" s="8" t="s">
        <v>95</v>
      </c>
      <c r="C87" s="13" t="s">
        <v>71</v>
      </c>
      <c r="D87" s="13" t="s">
        <v>95</v>
      </c>
      <c r="E87" s="14">
        <v>34</v>
      </c>
      <c r="F87" s="15">
        <v>34</v>
      </c>
      <c r="G87" s="16">
        <f t="shared" si="1"/>
        <v>68</v>
      </c>
    </row>
    <row r="88" ht="20.1" customHeight="1" spans="1:7">
      <c r="A88" s="8" t="str">
        <f>"246720200716114434487"</f>
        <v>246720200716114434487</v>
      </c>
      <c r="B88" s="8" t="s">
        <v>96</v>
      </c>
      <c r="C88" s="13" t="s">
        <v>71</v>
      </c>
      <c r="D88" s="13" t="s">
        <v>96</v>
      </c>
      <c r="E88" s="14">
        <v>28</v>
      </c>
      <c r="F88" s="15">
        <v>26</v>
      </c>
      <c r="G88" s="16">
        <f t="shared" si="1"/>
        <v>54</v>
      </c>
    </row>
    <row r="89" ht="20.1" customHeight="1" spans="1:7">
      <c r="A89" s="8" t="str">
        <f>"246720200717180057759"</f>
        <v>246720200717180057759</v>
      </c>
      <c r="B89" s="8" t="s">
        <v>97</v>
      </c>
      <c r="C89" s="13" t="s">
        <v>71</v>
      </c>
      <c r="D89" s="13" t="s">
        <v>97</v>
      </c>
      <c r="E89" s="14">
        <v>0</v>
      </c>
      <c r="F89" s="15">
        <v>0</v>
      </c>
      <c r="G89" s="16">
        <f t="shared" si="1"/>
        <v>0</v>
      </c>
    </row>
    <row r="90" ht="20.1" customHeight="1" spans="1:7">
      <c r="A90" s="8" t="str">
        <f>"2467202007190619001059"</f>
        <v>2467202007190619001059</v>
      </c>
      <c r="B90" s="8" t="s">
        <v>98</v>
      </c>
      <c r="C90" s="13" t="s">
        <v>71</v>
      </c>
      <c r="D90" s="13" t="s">
        <v>98</v>
      </c>
      <c r="E90" s="14">
        <v>41</v>
      </c>
      <c r="F90" s="15">
        <v>27</v>
      </c>
      <c r="G90" s="16">
        <f t="shared" si="1"/>
        <v>68</v>
      </c>
    </row>
    <row r="91" ht="20.1" customHeight="1" spans="1:7">
      <c r="A91" s="8" t="str">
        <f>"24672020071409493941"</f>
        <v>24672020071409493941</v>
      </c>
      <c r="B91" s="8" t="s">
        <v>99</v>
      </c>
      <c r="C91" s="13" t="s">
        <v>71</v>
      </c>
      <c r="D91" s="13" t="s">
        <v>99</v>
      </c>
      <c r="E91" s="14">
        <v>29</v>
      </c>
      <c r="F91" s="15">
        <v>30</v>
      </c>
      <c r="G91" s="16">
        <f t="shared" si="1"/>
        <v>59</v>
      </c>
    </row>
    <row r="92" ht="20.1" customHeight="1" spans="1:7">
      <c r="A92" s="8" t="str">
        <f>"246720200715161742351"</f>
        <v>246720200715161742351</v>
      </c>
      <c r="B92" s="8" t="s">
        <v>100</v>
      </c>
      <c r="C92" s="13" t="s">
        <v>71</v>
      </c>
      <c r="D92" s="13" t="s">
        <v>100</v>
      </c>
      <c r="E92" s="14">
        <v>23</v>
      </c>
      <c r="F92" s="15">
        <v>20</v>
      </c>
      <c r="G92" s="16">
        <f t="shared" si="1"/>
        <v>43</v>
      </c>
    </row>
    <row r="93" ht="20.1" customHeight="1" spans="1:7">
      <c r="A93" s="8" t="str">
        <f>"246720200716231855629"</f>
        <v>246720200716231855629</v>
      </c>
      <c r="B93" s="8" t="s">
        <v>101</v>
      </c>
      <c r="C93" s="13" t="s">
        <v>102</v>
      </c>
      <c r="D93" s="13" t="s">
        <v>101</v>
      </c>
      <c r="E93" s="14">
        <v>41</v>
      </c>
      <c r="F93" s="15">
        <v>35</v>
      </c>
      <c r="G93" s="16">
        <f t="shared" si="1"/>
        <v>76</v>
      </c>
    </row>
    <row r="94" ht="20.1" customHeight="1" spans="1:7">
      <c r="A94" s="8" t="str">
        <f>"2467202007191056401116"</f>
        <v>2467202007191056401116</v>
      </c>
      <c r="B94" s="8" t="s">
        <v>103</v>
      </c>
      <c r="C94" s="13" t="s">
        <v>102</v>
      </c>
      <c r="D94" s="13" t="s">
        <v>103</v>
      </c>
      <c r="E94" s="14">
        <v>39</v>
      </c>
      <c r="F94" s="15">
        <v>30</v>
      </c>
      <c r="G94" s="16">
        <f t="shared" si="1"/>
        <v>69</v>
      </c>
    </row>
    <row r="95" ht="20.1" customHeight="1" spans="1:7">
      <c r="A95" s="8" t="str">
        <f>"2467202007201510321528"</f>
        <v>2467202007201510321528</v>
      </c>
      <c r="B95" s="8" t="s">
        <v>104</v>
      </c>
      <c r="C95" s="13" t="s">
        <v>102</v>
      </c>
      <c r="D95" s="13" t="s">
        <v>104</v>
      </c>
      <c r="E95" s="14">
        <v>26</v>
      </c>
      <c r="F95" s="15">
        <v>28</v>
      </c>
      <c r="G95" s="16">
        <f t="shared" si="1"/>
        <v>54</v>
      </c>
    </row>
    <row r="96" ht="20.1" customHeight="1" spans="1:7">
      <c r="A96" s="8" t="str">
        <f>"246720200715085310243"</f>
        <v>246720200715085310243</v>
      </c>
      <c r="B96" s="8" t="s">
        <v>105</v>
      </c>
      <c r="C96" s="13" t="s">
        <v>102</v>
      </c>
      <c r="D96" s="13" t="s">
        <v>105</v>
      </c>
      <c r="E96" s="14">
        <v>38</v>
      </c>
      <c r="F96" s="15">
        <v>30</v>
      </c>
      <c r="G96" s="16">
        <f t="shared" si="1"/>
        <v>68</v>
      </c>
    </row>
    <row r="97" ht="20.1" customHeight="1" spans="1:7">
      <c r="A97" s="8" t="str">
        <f>"246720200718122355901"</f>
        <v>246720200718122355901</v>
      </c>
      <c r="B97" s="8" t="s">
        <v>106</v>
      </c>
      <c r="C97" s="13" t="s">
        <v>102</v>
      </c>
      <c r="D97" s="13" t="s">
        <v>106</v>
      </c>
      <c r="E97" s="14">
        <v>37</v>
      </c>
      <c r="F97" s="15">
        <v>32</v>
      </c>
      <c r="G97" s="16">
        <f t="shared" si="1"/>
        <v>69</v>
      </c>
    </row>
    <row r="98" ht="20.1" customHeight="1" spans="1:7">
      <c r="A98" s="8" t="str">
        <f>"2467202007200900111378"</f>
        <v>2467202007200900111378</v>
      </c>
      <c r="B98" s="8" t="s">
        <v>107</v>
      </c>
      <c r="C98" s="13" t="s">
        <v>102</v>
      </c>
      <c r="D98" s="13" t="s">
        <v>107</v>
      </c>
      <c r="E98" s="14">
        <v>37</v>
      </c>
      <c r="F98" s="15">
        <v>34</v>
      </c>
      <c r="G98" s="16">
        <f t="shared" si="1"/>
        <v>71</v>
      </c>
    </row>
    <row r="99" ht="20.1" customHeight="1" spans="1:7">
      <c r="A99" s="8" t="str">
        <f>"246720200716130929509"</f>
        <v>246720200716130929509</v>
      </c>
      <c r="B99" s="8" t="s">
        <v>108</v>
      </c>
      <c r="C99" s="13" t="s">
        <v>102</v>
      </c>
      <c r="D99" s="13" t="s">
        <v>108</v>
      </c>
      <c r="E99" s="14">
        <v>0</v>
      </c>
      <c r="F99" s="15">
        <v>0</v>
      </c>
      <c r="G99" s="16">
        <f t="shared" si="1"/>
        <v>0</v>
      </c>
    </row>
    <row r="100" ht="20.1" customHeight="1" spans="1:7">
      <c r="A100" s="8" t="str">
        <f>"2467202007191906421255"</f>
        <v>2467202007191906421255</v>
      </c>
      <c r="B100" s="8" t="s">
        <v>109</v>
      </c>
      <c r="C100" s="13" t="s">
        <v>102</v>
      </c>
      <c r="D100" s="13" t="s">
        <v>109</v>
      </c>
      <c r="E100" s="14">
        <v>26</v>
      </c>
      <c r="F100" s="15">
        <v>25</v>
      </c>
      <c r="G100" s="16">
        <f t="shared" si="1"/>
        <v>51</v>
      </c>
    </row>
    <row r="101" ht="20.1" customHeight="1" spans="1:7">
      <c r="A101" s="8" t="str">
        <f>"246720200717081306639"</f>
        <v>246720200717081306639</v>
      </c>
      <c r="B101" s="8" t="s">
        <v>110</v>
      </c>
      <c r="C101" s="13" t="s">
        <v>102</v>
      </c>
      <c r="D101" s="13" t="s">
        <v>110</v>
      </c>
      <c r="E101" s="14">
        <v>37</v>
      </c>
      <c r="F101" s="15">
        <v>27</v>
      </c>
      <c r="G101" s="16">
        <f t="shared" si="1"/>
        <v>64</v>
      </c>
    </row>
    <row r="102" ht="20.1" customHeight="1" spans="1:7">
      <c r="A102" s="8" t="str">
        <f>"246720200714125152106"</f>
        <v>246720200714125152106</v>
      </c>
      <c r="B102" s="8" t="s">
        <v>111</v>
      </c>
      <c r="C102" s="13" t="s">
        <v>102</v>
      </c>
      <c r="D102" s="13" t="s">
        <v>111</v>
      </c>
      <c r="E102" s="14">
        <v>38</v>
      </c>
      <c r="F102" s="15">
        <v>37</v>
      </c>
      <c r="G102" s="16">
        <f t="shared" si="1"/>
        <v>75</v>
      </c>
    </row>
    <row r="103" ht="20.1" customHeight="1" spans="1:7">
      <c r="A103" s="8" t="str">
        <f>"246720200716102706472"</f>
        <v>246720200716102706472</v>
      </c>
      <c r="B103" s="8" t="s">
        <v>112</v>
      </c>
      <c r="C103" s="13" t="s">
        <v>102</v>
      </c>
      <c r="D103" s="13" t="s">
        <v>112</v>
      </c>
      <c r="E103" s="14">
        <v>39</v>
      </c>
      <c r="F103" s="15">
        <v>36</v>
      </c>
      <c r="G103" s="16">
        <f t="shared" si="1"/>
        <v>75</v>
      </c>
    </row>
    <row r="104" ht="20.1" customHeight="1" spans="1:7">
      <c r="A104" s="8" t="str">
        <f>"2467202007192057131284"</f>
        <v>2467202007192057131284</v>
      </c>
      <c r="B104" s="8" t="s">
        <v>113</v>
      </c>
      <c r="C104" s="13" t="s">
        <v>102</v>
      </c>
      <c r="D104" s="13" t="s">
        <v>113</v>
      </c>
      <c r="E104" s="14">
        <v>27</v>
      </c>
      <c r="F104" s="15">
        <v>23</v>
      </c>
      <c r="G104" s="16">
        <f t="shared" si="1"/>
        <v>50</v>
      </c>
    </row>
    <row r="105" ht="20.1" customHeight="1" spans="1:7">
      <c r="A105" s="8" t="str">
        <f>"24672020071410112847"</f>
        <v>24672020071410112847</v>
      </c>
      <c r="B105" s="8" t="s">
        <v>114</v>
      </c>
      <c r="C105" s="13" t="s">
        <v>102</v>
      </c>
      <c r="D105" s="13" t="s">
        <v>114</v>
      </c>
      <c r="E105" s="14">
        <v>26</v>
      </c>
      <c r="F105" s="15">
        <v>24</v>
      </c>
      <c r="G105" s="16">
        <f t="shared" si="1"/>
        <v>50</v>
      </c>
    </row>
    <row r="106" ht="20.1" customHeight="1" spans="1:7">
      <c r="A106" s="8" t="str">
        <f>"246720200714161252143"</f>
        <v>246720200714161252143</v>
      </c>
      <c r="B106" s="8" t="s">
        <v>115</v>
      </c>
      <c r="C106" s="13" t="s">
        <v>102</v>
      </c>
      <c r="D106" s="13" t="s">
        <v>115</v>
      </c>
      <c r="E106" s="14">
        <v>41</v>
      </c>
      <c r="F106" s="15">
        <v>41</v>
      </c>
      <c r="G106" s="16">
        <f t="shared" si="1"/>
        <v>82</v>
      </c>
    </row>
    <row r="107" ht="20.1" customHeight="1" spans="1:7">
      <c r="A107" s="8" t="str">
        <f>"2467202007200949341392"</f>
        <v>2467202007200949341392</v>
      </c>
      <c r="B107" s="8" t="s">
        <v>116</v>
      </c>
      <c r="C107" s="13" t="s">
        <v>102</v>
      </c>
      <c r="D107" s="13" t="s">
        <v>116</v>
      </c>
      <c r="E107" s="14">
        <v>39</v>
      </c>
      <c r="F107" s="15">
        <v>32</v>
      </c>
      <c r="G107" s="16">
        <f t="shared" si="1"/>
        <v>71</v>
      </c>
    </row>
    <row r="108" ht="20.1" customHeight="1" spans="1:7">
      <c r="A108" s="8" t="str">
        <f>"246720200715090221244"</f>
        <v>246720200715090221244</v>
      </c>
      <c r="B108" s="8" t="s">
        <v>117</v>
      </c>
      <c r="C108" s="13" t="s">
        <v>102</v>
      </c>
      <c r="D108" s="13" t="s">
        <v>117</v>
      </c>
      <c r="E108" s="14">
        <v>39</v>
      </c>
      <c r="F108" s="15">
        <v>36</v>
      </c>
      <c r="G108" s="16">
        <f t="shared" si="1"/>
        <v>75</v>
      </c>
    </row>
    <row r="109" ht="20.1" customHeight="1" spans="1:7">
      <c r="A109" s="8" t="str">
        <f>"2467202007191240511151"</f>
        <v>2467202007191240511151</v>
      </c>
      <c r="B109" s="8" t="s">
        <v>118</v>
      </c>
      <c r="C109" s="13" t="s">
        <v>102</v>
      </c>
      <c r="D109" s="13" t="s">
        <v>118</v>
      </c>
      <c r="E109" s="14">
        <v>40</v>
      </c>
      <c r="F109" s="15">
        <v>37</v>
      </c>
      <c r="G109" s="16">
        <f t="shared" si="1"/>
        <v>77</v>
      </c>
    </row>
    <row r="110" ht="20.1" customHeight="1" spans="1:7">
      <c r="A110" s="8" t="str">
        <f>"246720200715231932422"</f>
        <v>246720200715231932422</v>
      </c>
      <c r="B110" s="8" t="s">
        <v>119</v>
      </c>
      <c r="C110" s="13" t="s">
        <v>102</v>
      </c>
      <c r="D110" s="13" t="s">
        <v>119</v>
      </c>
      <c r="E110" s="14">
        <v>29</v>
      </c>
      <c r="F110" s="15">
        <v>28</v>
      </c>
      <c r="G110" s="16">
        <f t="shared" si="1"/>
        <v>57</v>
      </c>
    </row>
    <row r="111" ht="20.1" customHeight="1" spans="1:7">
      <c r="A111" s="8" t="str">
        <f>"246720200717142205717"</f>
        <v>246720200717142205717</v>
      </c>
      <c r="B111" s="8" t="s">
        <v>120</v>
      </c>
      <c r="C111" s="13" t="s">
        <v>102</v>
      </c>
      <c r="D111" s="13" t="s">
        <v>120</v>
      </c>
      <c r="E111" s="14">
        <v>29</v>
      </c>
      <c r="F111" s="15">
        <v>27</v>
      </c>
      <c r="G111" s="16">
        <f t="shared" si="1"/>
        <v>56</v>
      </c>
    </row>
    <row r="112" ht="20.1" customHeight="1" spans="1:7">
      <c r="A112" s="8" t="str">
        <f>"246720200717083345643"</f>
        <v>246720200717083345643</v>
      </c>
      <c r="B112" s="8" t="s">
        <v>121</v>
      </c>
      <c r="C112" s="13" t="s">
        <v>102</v>
      </c>
      <c r="D112" s="13" t="s">
        <v>121</v>
      </c>
      <c r="E112" s="14">
        <v>39</v>
      </c>
      <c r="F112" s="15">
        <v>35</v>
      </c>
      <c r="G112" s="16">
        <f t="shared" si="1"/>
        <v>74</v>
      </c>
    </row>
    <row r="113" ht="20.1" customHeight="1" spans="1:7">
      <c r="A113" s="8" t="str">
        <f>"2467202007182159291027"</f>
        <v>2467202007182159291027</v>
      </c>
      <c r="B113" s="8" t="s">
        <v>122</v>
      </c>
      <c r="C113" s="13" t="s">
        <v>102</v>
      </c>
      <c r="D113" s="13" t="s">
        <v>122</v>
      </c>
      <c r="E113" s="14">
        <v>39</v>
      </c>
      <c r="F113" s="15">
        <v>30</v>
      </c>
      <c r="G113" s="16">
        <f t="shared" si="1"/>
        <v>69</v>
      </c>
    </row>
    <row r="114" ht="20.1" customHeight="1" spans="1:7">
      <c r="A114" s="8" t="str">
        <f>"2467202007191926031261"</f>
        <v>2467202007191926031261</v>
      </c>
      <c r="B114" s="8" t="s">
        <v>123</v>
      </c>
      <c r="C114" s="13" t="s">
        <v>102</v>
      </c>
      <c r="D114" s="13" t="s">
        <v>123</v>
      </c>
      <c r="E114" s="14">
        <v>31</v>
      </c>
      <c r="F114" s="15">
        <v>23</v>
      </c>
      <c r="G114" s="16">
        <f t="shared" si="1"/>
        <v>54</v>
      </c>
    </row>
    <row r="115" ht="20.1" customHeight="1" spans="1:7">
      <c r="A115" s="8" t="str">
        <f>"2467202007200849091375"</f>
        <v>2467202007200849091375</v>
      </c>
      <c r="B115" s="8" t="s">
        <v>124</v>
      </c>
      <c r="C115" s="13" t="s">
        <v>102</v>
      </c>
      <c r="D115" s="13" t="s">
        <v>124</v>
      </c>
      <c r="E115" s="14">
        <v>34</v>
      </c>
      <c r="F115" s="15">
        <v>31</v>
      </c>
      <c r="G115" s="16">
        <f t="shared" si="1"/>
        <v>65</v>
      </c>
    </row>
    <row r="116" ht="20.1" customHeight="1" spans="1:7">
      <c r="A116" s="8" t="str">
        <f>"2467202007182201371029"</f>
        <v>2467202007182201371029</v>
      </c>
      <c r="B116" s="8" t="s">
        <v>125</v>
      </c>
      <c r="C116" s="13" t="s">
        <v>102</v>
      </c>
      <c r="D116" s="13" t="s">
        <v>125</v>
      </c>
      <c r="E116" s="14">
        <v>29</v>
      </c>
      <c r="F116" s="15">
        <v>22</v>
      </c>
      <c r="G116" s="16">
        <f t="shared" si="1"/>
        <v>51</v>
      </c>
    </row>
    <row r="117" ht="20.1" customHeight="1" spans="1:7">
      <c r="A117" s="8" t="str">
        <f>"246720200718130955920"</f>
        <v>246720200718130955920</v>
      </c>
      <c r="B117" s="8" t="s">
        <v>126</v>
      </c>
      <c r="C117" s="13" t="s">
        <v>102</v>
      </c>
      <c r="D117" s="13" t="s">
        <v>126</v>
      </c>
      <c r="E117" s="14">
        <v>30</v>
      </c>
      <c r="F117" s="15">
        <v>31</v>
      </c>
      <c r="G117" s="16">
        <f t="shared" si="1"/>
        <v>61</v>
      </c>
    </row>
    <row r="118" ht="20.1" customHeight="1" spans="1:7">
      <c r="A118" s="8" t="str">
        <f>"24672020071410173550"</f>
        <v>24672020071410173550</v>
      </c>
      <c r="B118" s="8" t="s">
        <v>127</v>
      </c>
      <c r="C118" s="13" t="s">
        <v>102</v>
      </c>
      <c r="D118" s="13" t="s">
        <v>127</v>
      </c>
      <c r="E118" s="14">
        <v>30</v>
      </c>
      <c r="F118" s="15">
        <v>30</v>
      </c>
      <c r="G118" s="16">
        <f t="shared" si="1"/>
        <v>60</v>
      </c>
    </row>
    <row r="119" ht="20.1" customHeight="1" spans="1:7">
      <c r="A119" s="8" t="str">
        <f>"24672020071411213279"</f>
        <v>24672020071411213279</v>
      </c>
      <c r="B119" s="8" t="s">
        <v>128</v>
      </c>
      <c r="C119" s="13" t="s">
        <v>102</v>
      </c>
      <c r="D119" s="13" t="s">
        <v>128</v>
      </c>
      <c r="E119" s="14">
        <v>34</v>
      </c>
      <c r="F119" s="15">
        <v>32</v>
      </c>
      <c r="G119" s="16">
        <f t="shared" si="1"/>
        <v>66</v>
      </c>
    </row>
    <row r="120" ht="20.1" customHeight="1" spans="1:7">
      <c r="A120" s="8" t="str">
        <f>"246720200715143356327"</f>
        <v>246720200715143356327</v>
      </c>
      <c r="B120" s="8" t="s">
        <v>129</v>
      </c>
      <c r="C120" s="13" t="s">
        <v>102</v>
      </c>
      <c r="D120" s="13" t="s">
        <v>129</v>
      </c>
      <c r="E120" s="14">
        <v>30</v>
      </c>
      <c r="F120" s="15">
        <v>27</v>
      </c>
      <c r="G120" s="16">
        <f t="shared" si="1"/>
        <v>57</v>
      </c>
    </row>
    <row r="121" ht="20.1" customHeight="1" spans="1:7">
      <c r="A121" s="8" t="str">
        <f>"24672020071410121148"</f>
        <v>24672020071410121148</v>
      </c>
      <c r="B121" s="8" t="s">
        <v>130</v>
      </c>
      <c r="C121" s="13" t="s">
        <v>102</v>
      </c>
      <c r="D121" s="13" t="s">
        <v>130</v>
      </c>
      <c r="E121" s="14">
        <v>34</v>
      </c>
      <c r="F121" s="15">
        <v>30</v>
      </c>
      <c r="G121" s="16">
        <f t="shared" si="1"/>
        <v>64</v>
      </c>
    </row>
    <row r="122" ht="20.1" customHeight="1" spans="1:7">
      <c r="A122" s="8" t="str">
        <f>"246720200717160104735"</f>
        <v>246720200717160104735</v>
      </c>
      <c r="B122" s="8" t="s">
        <v>131</v>
      </c>
      <c r="C122" s="13" t="s">
        <v>102</v>
      </c>
      <c r="D122" s="13" t="s">
        <v>131</v>
      </c>
      <c r="E122" s="14">
        <v>35</v>
      </c>
      <c r="F122" s="15">
        <v>33</v>
      </c>
      <c r="G122" s="16">
        <f t="shared" si="1"/>
        <v>68</v>
      </c>
    </row>
    <row r="123" ht="20.1" customHeight="1" spans="1:7">
      <c r="A123" s="8" t="str">
        <f>"246720200715234856428"</f>
        <v>246720200715234856428</v>
      </c>
      <c r="B123" s="8" t="s">
        <v>132</v>
      </c>
      <c r="C123" s="13" t="s">
        <v>133</v>
      </c>
      <c r="D123" s="13" t="s">
        <v>132</v>
      </c>
      <c r="E123" s="14">
        <v>37</v>
      </c>
      <c r="F123" s="15">
        <v>35</v>
      </c>
      <c r="G123" s="16">
        <f t="shared" si="1"/>
        <v>72</v>
      </c>
    </row>
    <row r="124" ht="20.1" customHeight="1" spans="1:7">
      <c r="A124" s="8" t="str">
        <f>"2467202007200813361370"</f>
        <v>2467202007200813361370</v>
      </c>
      <c r="B124" s="8" t="s">
        <v>134</v>
      </c>
      <c r="C124" s="13" t="s">
        <v>133</v>
      </c>
      <c r="D124" s="13" t="s">
        <v>134</v>
      </c>
      <c r="E124" s="14">
        <v>40</v>
      </c>
      <c r="F124" s="15">
        <v>32</v>
      </c>
      <c r="G124" s="16">
        <f t="shared" si="1"/>
        <v>72</v>
      </c>
    </row>
    <row r="125" ht="20.1" customHeight="1" spans="1:7">
      <c r="A125" s="8" t="str">
        <f>"246720200716115653493"</f>
        <v>246720200716115653493</v>
      </c>
      <c r="B125" s="8" t="s">
        <v>135</v>
      </c>
      <c r="C125" s="13" t="s">
        <v>133</v>
      </c>
      <c r="D125" s="13" t="s">
        <v>135</v>
      </c>
      <c r="E125" s="14">
        <v>22</v>
      </c>
      <c r="F125" s="15">
        <v>20</v>
      </c>
      <c r="G125" s="16">
        <f t="shared" si="1"/>
        <v>42</v>
      </c>
    </row>
    <row r="126" ht="20.1" customHeight="1" spans="1:7">
      <c r="A126" s="8" t="str">
        <f>"24672020071411113267"</f>
        <v>24672020071411113267</v>
      </c>
      <c r="B126" s="8" t="s">
        <v>136</v>
      </c>
      <c r="C126" s="13" t="s">
        <v>133</v>
      </c>
      <c r="D126" s="13" t="s">
        <v>136</v>
      </c>
      <c r="E126" s="14">
        <v>23</v>
      </c>
      <c r="F126" s="15">
        <v>30</v>
      </c>
      <c r="G126" s="16">
        <f t="shared" si="1"/>
        <v>53</v>
      </c>
    </row>
    <row r="127" ht="20.1" customHeight="1" spans="1:7">
      <c r="A127" s="8" t="str">
        <f>"246720200715033026218"</f>
        <v>246720200715033026218</v>
      </c>
      <c r="B127" s="8" t="s">
        <v>137</v>
      </c>
      <c r="C127" s="13" t="s">
        <v>133</v>
      </c>
      <c r="D127" s="13" t="s">
        <v>137</v>
      </c>
      <c r="E127" s="14">
        <v>29</v>
      </c>
      <c r="F127" s="15">
        <v>20</v>
      </c>
      <c r="G127" s="16">
        <f t="shared" si="1"/>
        <v>49</v>
      </c>
    </row>
    <row r="128" ht="20.1" customHeight="1" spans="1:7">
      <c r="A128" s="8" t="str">
        <f>"246720200715145819331"</f>
        <v>246720200715145819331</v>
      </c>
      <c r="B128" s="8" t="s">
        <v>138</v>
      </c>
      <c r="C128" s="13" t="s">
        <v>133</v>
      </c>
      <c r="D128" s="13" t="s">
        <v>138</v>
      </c>
      <c r="E128" s="14">
        <v>31</v>
      </c>
      <c r="F128" s="15">
        <v>33</v>
      </c>
      <c r="G128" s="16">
        <f t="shared" si="1"/>
        <v>64</v>
      </c>
    </row>
    <row r="129" ht="20.1" customHeight="1" spans="1:7">
      <c r="A129" s="8" t="str">
        <f>"246720200717124403694"</f>
        <v>246720200717124403694</v>
      </c>
      <c r="B129" s="8" t="s">
        <v>139</v>
      </c>
      <c r="C129" s="13" t="s">
        <v>133</v>
      </c>
      <c r="D129" s="13" t="s">
        <v>139</v>
      </c>
      <c r="E129" s="14">
        <v>35</v>
      </c>
      <c r="F129" s="15">
        <v>31</v>
      </c>
      <c r="G129" s="16">
        <f t="shared" si="1"/>
        <v>66</v>
      </c>
    </row>
    <row r="130" ht="20.1" customHeight="1" spans="1:7">
      <c r="A130" s="8" t="str">
        <f>"246720200714194018180"</f>
        <v>246720200714194018180</v>
      </c>
      <c r="B130" s="8" t="s">
        <v>140</v>
      </c>
      <c r="C130" s="13" t="s">
        <v>133</v>
      </c>
      <c r="D130" s="13" t="s">
        <v>140</v>
      </c>
      <c r="E130" s="14">
        <v>40</v>
      </c>
      <c r="F130" s="15">
        <v>31</v>
      </c>
      <c r="G130" s="16">
        <f t="shared" si="1"/>
        <v>71</v>
      </c>
    </row>
    <row r="131" ht="20.1" customHeight="1" spans="1:7">
      <c r="A131" s="8" t="str">
        <f>"2467202007182330411046"</f>
        <v>2467202007182330411046</v>
      </c>
      <c r="B131" s="8" t="s">
        <v>141</v>
      </c>
      <c r="C131" s="13" t="s">
        <v>133</v>
      </c>
      <c r="D131" s="13" t="s">
        <v>141</v>
      </c>
      <c r="E131" s="14">
        <v>34</v>
      </c>
      <c r="F131" s="15">
        <v>30</v>
      </c>
      <c r="G131" s="16">
        <f t="shared" si="1"/>
        <v>64</v>
      </c>
    </row>
    <row r="132" ht="20.1" customHeight="1" spans="1:7">
      <c r="A132" s="8" t="str">
        <f>"246720200717071837636"</f>
        <v>246720200717071837636</v>
      </c>
      <c r="B132" s="8" t="s">
        <v>142</v>
      </c>
      <c r="C132" s="13" t="s">
        <v>133</v>
      </c>
      <c r="D132" s="13" t="s">
        <v>142</v>
      </c>
      <c r="E132" s="14">
        <v>0</v>
      </c>
      <c r="F132" s="15">
        <v>0</v>
      </c>
      <c r="G132" s="16">
        <f t="shared" ref="G132:G195" si="2">SUM(E132:F132)</f>
        <v>0</v>
      </c>
    </row>
    <row r="133" ht="20.1" customHeight="1" spans="1:7">
      <c r="A133" s="8" t="str">
        <f>"246720200717201232796"</f>
        <v>246720200717201232796</v>
      </c>
      <c r="B133" s="8" t="s">
        <v>143</v>
      </c>
      <c r="C133" s="13" t="s">
        <v>133</v>
      </c>
      <c r="D133" s="13" t="s">
        <v>143</v>
      </c>
      <c r="E133" s="14">
        <v>29</v>
      </c>
      <c r="F133" s="15">
        <v>30</v>
      </c>
      <c r="G133" s="16">
        <f t="shared" si="2"/>
        <v>59</v>
      </c>
    </row>
    <row r="134" s="1" customFormat="1" ht="20.1" customHeight="1" spans="1:9">
      <c r="A134" s="8" t="str">
        <f>"246720200715175612368"</f>
        <v>246720200715175612368</v>
      </c>
      <c r="B134" s="8" t="s">
        <v>144</v>
      </c>
      <c r="C134" s="13" t="s">
        <v>133</v>
      </c>
      <c r="D134" s="13" t="s">
        <v>144</v>
      </c>
      <c r="E134" s="14">
        <v>43</v>
      </c>
      <c r="F134" s="15">
        <v>40</v>
      </c>
      <c r="G134" s="16">
        <f t="shared" si="2"/>
        <v>83</v>
      </c>
      <c r="H134"/>
      <c r="I134"/>
    </row>
    <row r="135" s="1" customFormat="1" ht="20.1" customHeight="1" spans="1:9">
      <c r="A135" s="8" t="str">
        <f>"246720200716134101511"</f>
        <v>246720200716134101511</v>
      </c>
      <c r="B135" s="8" t="s">
        <v>145</v>
      </c>
      <c r="C135" s="13" t="s">
        <v>133</v>
      </c>
      <c r="D135" s="13" t="s">
        <v>145</v>
      </c>
      <c r="E135" s="14">
        <v>36</v>
      </c>
      <c r="F135" s="15">
        <v>26</v>
      </c>
      <c r="G135" s="16">
        <f t="shared" si="2"/>
        <v>62</v>
      </c>
      <c r="H135"/>
      <c r="I135"/>
    </row>
    <row r="136" s="1" customFormat="1" ht="20.1" customHeight="1" spans="1:9">
      <c r="A136" s="8" t="str">
        <f>"246720200718131209924"</f>
        <v>246720200718131209924</v>
      </c>
      <c r="B136" s="8" t="s">
        <v>146</v>
      </c>
      <c r="C136" s="13" t="s">
        <v>133</v>
      </c>
      <c r="D136" s="13" t="s">
        <v>146</v>
      </c>
      <c r="E136" s="14">
        <v>37</v>
      </c>
      <c r="F136" s="15">
        <v>25</v>
      </c>
      <c r="G136" s="16">
        <f t="shared" si="2"/>
        <v>62</v>
      </c>
      <c r="H136"/>
      <c r="I136"/>
    </row>
    <row r="137" s="1" customFormat="1" ht="20.1" customHeight="1" spans="1:9">
      <c r="A137" s="8" t="str">
        <f>"246720200716080946442"</f>
        <v>246720200716080946442</v>
      </c>
      <c r="B137" s="8" t="s">
        <v>147</v>
      </c>
      <c r="C137" s="13" t="s">
        <v>133</v>
      </c>
      <c r="D137" s="13" t="s">
        <v>147</v>
      </c>
      <c r="E137" s="14">
        <v>39</v>
      </c>
      <c r="F137" s="15">
        <v>32</v>
      </c>
      <c r="G137" s="16">
        <f t="shared" si="2"/>
        <v>71</v>
      </c>
      <c r="H137"/>
      <c r="I137"/>
    </row>
    <row r="138" s="1" customFormat="1" ht="20.1" customHeight="1" spans="1:9">
      <c r="A138" s="8" t="str">
        <f>"246720200718161547952"</f>
        <v>246720200718161547952</v>
      </c>
      <c r="B138" s="8" t="s">
        <v>148</v>
      </c>
      <c r="C138" s="13" t="s">
        <v>133</v>
      </c>
      <c r="D138" s="13" t="s">
        <v>148</v>
      </c>
      <c r="E138" s="14">
        <v>34</v>
      </c>
      <c r="F138" s="15">
        <v>25</v>
      </c>
      <c r="G138" s="16">
        <f t="shared" si="2"/>
        <v>59</v>
      </c>
      <c r="H138"/>
      <c r="I138"/>
    </row>
    <row r="139" s="1" customFormat="1" ht="20.1" customHeight="1" spans="1:9">
      <c r="A139" s="8" t="str">
        <f>"2467202007201026471410"</f>
        <v>2467202007201026471410</v>
      </c>
      <c r="B139" s="8" t="s">
        <v>149</v>
      </c>
      <c r="C139" s="13" t="s">
        <v>133</v>
      </c>
      <c r="D139" s="13" t="s">
        <v>149</v>
      </c>
      <c r="E139" s="14">
        <v>27</v>
      </c>
      <c r="F139" s="15">
        <v>19</v>
      </c>
      <c r="G139" s="16">
        <f t="shared" si="2"/>
        <v>46</v>
      </c>
      <c r="H139"/>
      <c r="I139"/>
    </row>
    <row r="140" s="1" customFormat="1" ht="20.1" customHeight="1" spans="1:9">
      <c r="A140" s="8" t="str">
        <f>"2467202007192030261276"</f>
        <v>2467202007192030261276</v>
      </c>
      <c r="B140" s="8" t="s">
        <v>150</v>
      </c>
      <c r="C140" s="13" t="s">
        <v>133</v>
      </c>
      <c r="D140" s="13" t="s">
        <v>150</v>
      </c>
      <c r="E140" s="14">
        <v>33</v>
      </c>
      <c r="F140" s="15">
        <v>30</v>
      </c>
      <c r="G140" s="16">
        <f t="shared" si="2"/>
        <v>63</v>
      </c>
      <c r="H140"/>
      <c r="I140"/>
    </row>
    <row r="141" s="1" customFormat="1" ht="20.1" customHeight="1" spans="1:9">
      <c r="A141" s="8" t="str">
        <f>"246720200715140248320"</f>
        <v>246720200715140248320</v>
      </c>
      <c r="B141" s="8" t="s">
        <v>151</v>
      </c>
      <c r="C141" s="13" t="s">
        <v>133</v>
      </c>
      <c r="D141" s="13" t="s">
        <v>151</v>
      </c>
      <c r="E141" s="14">
        <v>33</v>
      </c>
      <c r="F141" s="15">
        <v>30</v>
      </c>
      <c r="G141" s="16">
        <f t="shared" si="2"/>
        <v>63</v>
      </c>
      <c r="H141"/>
      <c r="I141"/>
    </row>
    <row r="142" s="1" customFormat="1" ht="20.1" customHeight="1" spans="1:9">
      <c r="A142" s="8" t="str">
        <f>"246720200718091859856"</f>
        <v>246720200718091859856</v>
      </c>
      <c r="B142" s="8" t="s">
        <v>152</v>
      </c>
      <c r="C142" s="13" t="s">
        <v>133</v>
      </c>
      <c r="D142" s="13" t="s">
        <v>152</v>
      </c>
      <c r="E142" s="14">
        <v>43</v>
      </c>
      <c r="F142" s="15">
        <v>32</v>
      </c>
      <c r="G142" s="16">
        <f t="shared" si="2"/>
        <v>75</v>
      </c>
      <c r="H142"/>
      <c r="I142"/>
    </row>
    <row r="143" s="1" customFormat="1" ht="20.1" customHeight="1" spans="1:9">
      <c r="A143" s="8" t="str">
        <f>"246720200715122525297"</f>
        <v>246720200715122525297</v>
      </c>
      <c r="B143" s="8" t="s">
        <v>153</v>
      </c>
      <c r="C143" s="13" t="s">
        <v>133</v>
      </c>
      <c r="D143" s="13" t="s">
        <v>153</v>
      </c>
      <c r="E143" s="14">
        <v>38</v>
      </c>
      <c r="F143" s="15">
        <v>35</v>
      </c>
      <c r="G143" s="16">
        <f t="shared" si="2"/>
        <v>73</v>
      </c>
      <c r="H143"/>
      <c r="I143"/>
    </row>
    <row r="144" s="1" customFormat="1" ht="20.1" customHeight="1" spans="1:9">
      <c r="A144" s="8" t="str">
        <f>"246720200716103814475"</f>
        <v>246720200716103814475</v>
      </c>
      <c r="B144" s="8" t="s">
        <v>154</v>
      </c>
      <c r="C144" s="13" t="s">
        <v>133</v>
      </c>
      <c r="D144" s="13" t="s">
        <v>154</v>
      </c>
      <c r="E144" s="14">
        <v>39</v>
      </c>
      <c r="F144" s="15">
        <v>35</v>
      </c>
      <c r="G144" s="16">
        <f t="shared" si="2"/>
        <v>74</v>
      </c>
      <c r="H144"/>
      <c r="I144"/>
    </row>
    <row r="145" s="1" customFormat="1" ht="20.1" customHeight="1" spans="1:9">
      <c r="A145" s="8" t="str">
        <f>"24672020071409382937"</f>
        <v>24672020071409382937</v>
      </c>
      <c r="B145" s="8" t="s">
        <v>155</v>
      </c>
      <c r="C145" s="13" t="s">
        <v>133</v>
      </c>
      <c r="D145" s="13" t="s">
        <v>155</v>
      </c>
      <c r="E145" s="14">
        <v>42</v>
      </c>
      <c r="F145" s="15">
        <v>32</v>
      </c>
      <c r="G145" s="16">
        <f t="shared" si="2"/>
        <v>74</v>
      </c>
      <c r="H145"/>
      <c r="I145"/>
    </row>
    <row r="146" s="1" customFormat="1" ht="20.1" customHeight="1" spans="1:9">
      <c r="A146" s="8" t="str">
        <f>"246720200716074338438"</f>
        <v>246720200716074338438</v>
      </c>
      <c r="B146" s="8" t="s">
        <v>156</v>
      </c>
      <c r="C146" s="13" t="s">
        <v>133</v>
      </c>
      <c r="D146" s="13" t="s">
        <v>156</v>
      </c>
      <c r="E146" s="14">
        <v>42</v>
      </c>
      <c r="F146" s="15">
        <v>38</v>
      </c>
      <c r="G146" s="16">
        <f t="shared" si="2"/>
        <v>80</v>
      </c>
      <c r="H146"/>
      <c r="I146"/>
    </row>
    <row r="147" s="1" customFormat="1" ht="20.1" customHeight="1" spans="1:9">
      <c r="A147" s="8" t="str">
        <f>"2467202007140806076"</f>
        <v>2467202007140806076</v>
      </c>
      <c r="B147" s="8" t="s">
        <v>157</v>
      </c>
      <c r="C147" s="13" t="s">
        <v>133</v>
      </c>
      <c r="D147" s="13" t="s">
        <v>157</v>
      </c>
      <c r="E147" s="14">
        <v>39</v>
      </c>
      <c r="F147" s="15">
        <v>40</v>
      </c>
      <c r="G147" s="16">
        <f t="shared" si="2"/>
        <v>79</v>
      </c>
      <c r="H147"/>
      <c r="I147"/>
    </row>
    <row r="148" s="1" customFormat="1" ht="20.1" customHeight="1" spans="1:9">
      <c r="A148" s="8" t="str">
        <f>"246720200718153248947"</f>
        <v>246720200718153248947</v>
      </c>
      <c r="B148" s="8" t="s">
        <v>158</v>
      </c>
      <c r="C148" s="13" t="s">
        <v>133</v>
      </c>
      <c r="D148" s="13" t="s">
        <v>158</v>
      </c>
      <c r="E148" s="14">
        <v>32</v>
      </c>
      <c r="F148" s="15">
        <v>27</v>
      </c>
      <c r="G148" s="16">
        <f t="shared" si="2"/>
        <v>59</v>
      </c>
      <c r="H148"/>
      <c r="I148"/>
    </row>
    <row r="149" s="1" customFormat="1" ht="20.1" customHeight="1" spans="1:9">
      <c r="A149" s="8" t="str">
        <f>"246720200716220847610"</f>
        <v>246720200716220847610</v>
      </c>
      <c r="B149" s="8" t="s">
        <v>159</v>
      </c>
      <c r="C149" s="13" t="s">
        <v>133</v>
      </c>
      <c r="D149" s="13" t="s">
        <v>159</v>
      </c>
      <c r="E149" s="14">
        <v>37</v>
      </c>
      <c r="F149" s="15">
        <v>29</v>
      </c>
      <c r="G149" s="16">
        <f t="shared" si="2"/>
        <v>66</v>
      </c>
      <c r="H149"/>
      <c r="I149"/>
    </row>
    <row r="150" s="1" customFormat="1" ht="20.1" customHeight="1" spans="1:9">
      <c r="A150" s="8" t="str">
        <f>"2467202007201208351450"</f>
        <v>2467202007201208351450</v>
      </c>
      <c r="B150" s="8" t="s">
        <v>160</v>
      </c>
      <c r="C150" s="13" t="s">
        <v>133</v>
      </c>
      <c r="D150" s="13" t="s">
        <v>160</v>
      </c>
      <c r="E150" s="14">
        <v>30</v>
      </c>
      <c r="F150" s="15">
        <v>30</v>
      </c>
      <c r="G150" s="16">
        <f t="shared" si="2"/>
        <v>60</v>
      </c>
      <c r="H150"/>
      <c r="I150"/>
    </row>
    <row r="151" s="1" customFormat="1" ht="20.1" customHeight="1" spans="1:9">
      <c r="A151" s="8" t="str">
        <f>"246720200716211657601"</f>
        <v>246720200716211657601</v>
      </c>
      <c r="B151" s="8" t="s">
        <v>161</v>
      </c>
      <c r="C151" s="13" t="s">
        <v>133</v>
      </c>
      <c r="D151" s="13" t="s">
        <v>161</v>
      </c>
      <c r="E151" s="14">
        <v>40</v>
      </c>
      <c r="F151" s="15">
        <v>31</v>
      </c>
      <c r="G151" s="16">
        <f t="shared" si="2"/>
        <v>71</v>
      </c>
      <c r="H151"/>
      <c r="I151"/>
    </row>
    <row r="152" s="1" customFormat="1" ht="20.1" customHeight="1" spans="1:9">
      <c r="A152" s="8" t="str">
        <f>"246720200714123535100"</f>
        <v>246720200714123535100</v>
      </c>
      <c r="B152" s="8" t="s">
        <v>162</v>
      </c>
      <c r="C152" s="13" t="s">
        <v>133</v>
      </c>
      <c r="D152" s="13" t="s">
        <v>162</v>
      </c>
      <c r="E152" s="14">
        <v>29</v>
      </c>
      <c r="F152" s="15">
        <v>24</v>
      </c>
      <c r="G152" s="16">
        <f t="shared" si="2"/>
        <v>53</v>
      </c>
      <c r="H152"/>
      <c r="I152"/>
    </row>
    <row r="153" s="1" customFormat="1" ht="20.1" customHeight="1" spans="1:9">
      <c r="A153" s="8" t="str">
        <f>"246720200716122504496"</f>
        <v>246720200716122504496</v>
      </c>
      <c r="B153" s="8" t="s">
        <v>163</v>
      </c>
      <c r="C153" s="13" t="s">
        <v>164</v>
      </c>
      <c r="D153" s="13" t="s">
        <v>163</v>
      </c>
      <c r="E153" s="14">
        <v>39</v>
      </c>
      <c r="F153" s="15">
        <v>34</v>
      </c>
      <c r="G153" s="16">
        <f t="shared" si="2"/>
        <v>73</v>
      </c>
      <c r="H153"/>
      <c r="I153"/>
    </row>
    <row r="154" s="1" customFormat="1" ht="20.1" customHeight="1" spans="1:9">
      <c r="A154" s="8" t="str">
        <f>"246720200715084917242"</f>
        <v>246720200715084917242</v>
      </c>
      <c r="B154" s="8" t="s">
        <v>165</v>
      </c>
      <c r="C154" s="13" t="s">
        <v>164</v>
      </c>
      <c r="D154" s="13" t="s">
        <v>165</v>
      </c>
      <c r="E154" s="14">
        <v>35</v>
      </c>
      <c r="F154" s="15">
        <v>33</v>
      </c>
      <c r="G154" s="16">
        <f t="shared" si="2"/>
        <v>68</v>
      </c>
      <c r="H154"/>
      <c r="I154"/>
    </row>
    <row r="155" s="1" customFormat="1" ht="20.1" customHeight="1" spans="1:9">
      <c r="A155" s="8" t="str">
        <f>"246720200715065429225"</f>
        <v>246720200715065429225</v>
      </c>
      <c r="B155" s="8" t="s">
        <v>166</v>
      </c>
      <c r="C155" s="13" t="s">
        <v>164</v>
      </c>
      <c r="D155" s="13" t="s">
        <v>166</v>
      </c>
      <c r="E155" s="14">
        <v>40</v>
      </c>
      <c r="F155" s="15">
        <v>28</v>
      </c>
      <c r="G155" s="16">
        <f t="shared" si="2"/>
        <v>68</v>
      </c>
      <c r="H155"/>
      <c r="I155"/>
    </row>
    <row r="156" s="1" customFormat="1" ht="20.1" customHeight="1" spans="1:9">
      <c r="A156" s="8" t="str">
        <f>"24672020071408252213"</f>
        <v>24672020071408252213</v>
      </c>
      <c r="B156" s="8" t="s">
        <v>167</v>
      </c>
      <c r="C156" s="13" t="s">
        <v>164</v>
      </c>
      <c r="D156" s="13" t="s">
        <v>167</v>
      </c>
      <c r="E156" s="14">
        <v>40</v>
      </c>
      <c r="F156" s="15">
        <v>36</v>
      </c>
      <c r="G156" s="16">
        <f t="shared" si="2"/>
        <v>76</v>
      </c>
      <c r="H156"/>
      <c r="I156"/>
    </row>
    <row r="157" s="1" customFormat="1" ht="20.1" customHeight="1" spans="1:9">
      <c r="A157" s="8" t="str">
        <f>"246720200714212024197"</f>
        <v>246720200714212024197</v>
      </c>
      <c r="B157" s="8" t="s">
        <v>168</v>
      </c>
      <c r="C157" s="13" t="s">
        <v>164</v>
      </c>
      <c r="D157" s="13" t="s">
        <v>168</v>
      </c>
      <c r="E157" s="14">
        <v>42</v>
      </c>
      <c r="F157" s="15">
        <v>41</v>
      </c>
      <c r="G157" s="16">
        <f t="shared" si="2"/>
        <v>83</v>
      </c>
      <c r="H157"/>
      <c r="I157"/>
    </row>
    <row r="158" s="1" customFormat="1" ht="20.1" customHeight="1" spans="1:9">
      <c r="A158" s="8" t="str">
        <f>"2467202007192357541344"</f>
        <v>2467202007192357541344</v>
      </c>
      <c r="B158" s="8" t="s">
        <v>169</v>
      </c>
      <c r="C158" s="13" t="s">
        <v>164</v>
      </c>
      <c r="D158" s="13" t="s">
        <v>169</v>
      </c>
      <c r="E158" s="14">
        <v>39</v>
      </c>
      <c r="F158" s="15">
        <v>30</v>
      </c>
      <c r="G158" s="16">
        <f t="shared" si="2"/>
        <v>69</v>
      </c>
      <c r="H158"/>
      <c r="I158"/>
    </row>
    <row r="159" ht="20.1" customHeight="1" spans="1:7">
      <c r="A159" s="8" t="str">
        <f>"246720200716224445619"</f>
        <v>246720200716224445619</v>
      </c>
      <c r="B159" s="8" t="s">
        <v>170</v>
      </c>
      <c r="C159" s="13" t="s">
        <v>164</v>
      </c>
      <c r="D159" s="13" t="s">
        <v>170</v>
      </c>
      <c r="E159" s="14">
        <v>39</v>
      </c>
      <c r="F159" s="15">
        <v>37</v>
      </c>
      <c r="G159" s="16">
        <f t="shared" si="2"/>
        <v>76</v>
      </c>
    </row>
    <row r="160" ht="20.1" customHeight="1" spans="1:7">
      <c r="A160" s="8" t="str">
        <f>"246720200714125618107"</f>
        <v>246720200714125618107</v>
      </c>
      <c r="B160" s="8" t="s">
        <v>171</v>
      </c>
      <c r="C160" s="13" t="s">
        <v>164</v>
      </c>
      <c r="D160" s="13" t="s">
        <v>171</v>
      </c>
      <c r="E160" s="14">
        <v>29</v>
      </c>
      <c r="F160" s="15">
        <v>25</v>
      </c>
      <c r="G160" s="16">
        <f t="shared" si="2"/>
        <v>54</v>
      </c>
    </row>
    <row r="161" ht="20.1" customHeight="1" spans="1:7">
      <c r="A161" s="8" t="str">
        <f>"246720200714130257110"</f>
        <v>246720200714130257110</v>
      </c>
      <c r="B161" s="8" t="s">
        <v>172</v>
      </c>
      <c r="C161" s="13" t="s">
        <v>164</v>
      </c>
      <c r="D161" s="13" t="s">
        <v>172</v>
      </c>
      <c r="E161" s="14">
        <v>42</v>
      </c>
      <c r="F161" s="15">
        <v>27</v>
      </c>
      <c r="G161" s="16">
        <f t="shared" si="2"/>
        <v>69</v>
      </c>
    </row>
    <row r="162" ht="20.1" customHeight="1" spans="1:7">
      <c r="A162" s="8" t="str">
        <f>"2467202007192243271327"</f>
        <v>2467202007192243271327</v>
      </c>
      <c r="B162" s="8" t="s">
        <v>173</v>
      </c>
      <c r="C162" s="13" t="s">
        <v>164</v>
      </c>
      <c r="D162" s="13" t="s">
        <v>173</v>
      </c>
      <c r="E162" s="14">
        <v>35</v>
      </c>
      <c r="F162" s="15">
        <v>36</v>
      </c>
      <c r="G162" s="16">
        <f t="shared" si="2"/>
        <v>71</v>
      </c>
    </row>
    <row r="163" ht="20.1" customHeight="1" spans="1:7">
      <c r="A163" s="8" t="str">
        <f>"246720200718193331997"</f>
        <v>246720200718193331997</v>
      </c>
      <c r="B163" s="8" t="s">
        <v>174</v>
      </c>
      <c r="C163" s="13" t="s">
        <v>164</v>
      </c>
      <c r="D163" s="13" t="s">
        <v>174</v>
      </c>
      <c r="E163" s="14">
        <v>26</v>
      </c>
      <c r="F163" s="15">
        <v>25</v>
      </c>
      <c r="G163" s="16">
        <f t="shared" si="2"/>
        <v>51</v>
      </c>
    </row>
    <row r="164" ht="20.1" customHeight="1" spans="1:7">
      <c r="A164" s="8" t="str">
        <f>"2467202007191517431190"</f>
        <v>2467202007191517431190</v>
      </c>
      <c r="B164" s="8" t="s">
        <v>175</v>
      </c>
      <c r="C164" s="13" t="s">
        <v>164</v>
      </c>
      <c r="D164" s="13" t="s">
        <v>175</v>
      </c>
      <c r="E164" s="14">
        <v>41</v>
      </c>
      <c r="F164" s="15">
        <v>39</v>
      </c>
      <c r="G164" s="16">
        <f t="shared" si="2"/>
        <v>80</v>
      </c>
    </row>
    <row r="165" ht="20.1" customHeight="1" spans="1:7">
      <c r="A165" s="8" t="str">
        <f>"246720200715171308360"</f>
        <v>246720200715171308360</v>
      </c>
      <c r="B165" s="8" t="s">
        <v>176</v>
      </c>
      <c r="C165" s="13" t="s">
        <v>164</v>
      </c>
      <c r="D165" s="13" t="s">
        <v>176</v>
      </c>
      <c r="E165" s="14">
        <v>34</v>
      </c>
      <c r="F165" s="15">
        <v>29</v>
      </c>
      <c r="G165" s="16">
        <f t="shared" si="2"/>
        <v>63</v>
      </c>
    </row>
    <row r="166" ht="20.1" customHeight="1" spans="1:7">
      <c r="A166" s="8" t="str">
        <f>"246720200718123342904"</f>
        <v>246720200718123342904</v>
      </c>
      <c r="B166" s="8" t="s">
        <v>177</v>
      </c>
      <c r="C166" s="13" t="s">
        <v>164</v>
      </c>
      <c r="D166" s="13" t="s">
        <v>177</v>
      </c>
      <c r="E166" s="14">
        <v>32</v>
      </c>
      <c r="F166" s="15">
        <v>28</v>
      </c>
      <c r="G166" s="16">
        <f t="shared" si="2"/>
        <v>60</v>
      </c>
    </row>
    <row r="167" ht="20.1" customHeight="1" spans="1:7">
      <c r="A167" s="8" t="str">
        <f>"246720200718192801995"</f>
        <v>246720200718192801995</v>
      </c>
      <c r="B167" s="8" t="s">
        <v>178</v>
      </c>
      <c r="C167" s="13" t="s">
        <v>164</v>
      </c>
      <c r="D167" s="13" t="s">
        <v>178</v>
      </c>
      <c r="E167" s="14">
        <v>36</v>
      </c>
      <c r="F167" s="15">
        <v>27</v>
      </c>
      <c r="G167" s="16">
        <f t="shared" si="2"/>
        <v>63</v>
      </c>
    </row>
    <row r="168" ht="20.1" customHeight="1" spans="1:7">
      <c r="A168" s="8" t="str">
        <f>"2467202007192114431290"</f>
        <v>2467202007192114431290</v>
      </c>
      <c r="B168" s="8" t="s">
        <v>179</v>
      </c>
      <c r="C168" s="13" t="s">
        <v>164</v>
      </c>
      <c r="D168" s="13" t="s">
        <v>179</v>
      </c>
      <c r="E168" s="14">
        <v>34</v>
      </c>
      <c r="F168" s="15">
        <v>33</v>
      </c>
      <c r="G168" s="16">
        <f t="shared" si="2"/>
        <v>67</v>
      </c>
    </row>
    <row r="169" ht="20.1" customHeight="1" spans="1:7">
      <c r="A169" s="8" t="str">
        <f>"246720200718113420888"</f>
        <v>246720200718113420888</v>
      </c>
      <c r="B169" s="8" t="s">
        <v>180</v>
      </c>
      <c r="C169" s="13" t="s">
        <v>164</v>
      </c>
      <c r="D169" s="13" t="s">
        <v>180</v>
      </c>
      <c r="E169" s="14">
        <v>39</v>
      </c>
      <c r="F169" s="15">
        <v>33</v>
      </c>
      <c r="G169" s="16">
        <f t="shared" si="2"/>
        <v>72</v>
      </c>
    </row>
    <row r="170" ht="20.1" customHeight="1" spans="1:7">
      <c r="A170" s="8" t="str">
        <f>"246720200715103918272"</f>
        <v>246720200715103918272</v>
      </c>
      <c r="B170" s="8" t="s">
        <v>181</v>
      </c>
      <c r="C170" s="13" t="s">
        <v>164</v>
      </c>
      <c r="D170" s="13" t="s">
        <v>181</v>
      </c>
      <c r="E170" s="14">
        <v>33</v>
      </c>
      <c r="F170" s="15">
        <v>31</v>
      </c>
      <c r="G170" s="16">
        <f t="shared" si="2"/>
        <v>64</v>
      </c>
    </row>
    <row r="171" ht="20.1" customHeight="1" spans="1:7">
      <c r="A171" s="8" t="str">
        <f>"2467202007191108161121"</f>
        <v>2467202007191108161121</v>
      </c>
      <c r="B171" s="8" t="s">
        <v>182</v>
      </c>
      <c r="C171" s="13" t="s">
        <v>164</v>
      </c>
      <c r="D171" s="13" t="s">
        <v>182</v>
      </c>
      <c r="E171" s="14">
        <v>17</v>
      </c>
      <c r="F171" s="15">
        <v>20</v>
      </c>
      <c r="G171" s="16">
        <f t="shared" si="2"/>
        <v>37</v>
      </c>
    </row>
    <row r="172" ht="20.1" customHeight="1" spans="1:7">
      <c r="A172" s="8" t="str">
        <f>"2467202007191247141153"</f>
        <v>2467202007191247141153</v>
      </c>
      <c r="B172" s="8" t="s">
        <v>183</v>
      </c>
      <c r="C172" s="13" t="s">
        <v>164</v>
      </c>
      <c r="D172" s="13" t="s">
        <v>183</v>
      </c>
      <c r="E172" s="14">
        <v>39</v>
      </c>
      <c r="F172" s="15">
        <v>31</v>
      </c>
      <c r="G172" s="16">
        <f t="shared" si="2"/>
        <v>70</v>
      </c>
    </row>
    <row r="173" ht="20.1" customHeight="1" spans="1:7">
      <c r="A173" s="8" t="str">
        <f>"246720200716102608469"</f>
        <v>246720200716102608469</v>
      </c>
      <c r="B173" s="8" t="s">
        <v>184</v>
      </c>
      <c r="C173" s="13" t="s">
        <v>164</v>
      </c>
      <c r="D173" s="13" t="s">
        <v>184</v>
      </c>
      <c r="E173" s="14">
        <v>37</v>
      </c>
      <c r="F173" s="15">
        <v>34</v>
      </c>
      <c r="G173" s="16">
        <f t="shared" si="2"/>
        <v>71</v>
      </c>
    </row>
    <row r="174" ht="20.1" customHeight="1" spans="1:7">
      <c r="A174" s="8" t="str">
        <f>"246720200717184000772"</f>
        <v>246720200717184000772</v>
      </c>
      <c r="B174" s="8" t="s">
        <v>185</v>
      </c>
      <c r="C174" s="13" t="s">
        <v>164</v>
      </c>
      <c r="D174" s="13" t="s">
        <v>185</v>
      </c>
      <c r="E174" s="14">
        <v>39</v>
      </c>
      <c r="F174" s="15">
        <v>36</v>
      </c>
      <c r="G174" s="16">
        <f t="shared" si="2"/>
        <v>75</v>
      </c>
    </row>
    <row r="175" ht="20.1" customHeight="1" spans="1:7">
      <c r="A175" s="8" t="str">
        <f>"246720200715103427266"</f>
        <v>246720200715103427266</v>
      </c>
      <c r="B175" s="8" t="s">
        <v>186</v>
      </c>
      <c r="C175" s="13" t="s">
        <v>164</v>
      </c>
      <c r="D175" s="13" t="s">
        <v>186</v>
      </c>
      <c r="E175" s="14">
        <v>30</v>
      </c>
      <c r="F175" s="15">
        <v>27</v>
      </c>
      <c r="G175" s="16">
        <f t="shared" si="2"/>
        <v>57</v>
      </c>
    </row>
    <row r="176" ht="20.1" customHeight="1" spans="1:7">
      <c r="A176" s="8" t="str">
        <f>"2467202007191532181195"</f>
        <v>2467202007191532181195</v>
      </c>
      <c r="B176" s="8" t="s">
        <v>187</v>
      </c>
      <c r="C176" s="13" t="s">
        <v>164</v>
      </c>
      <c r="D176" s="13" t="s">
        <v>187</v>
      </c>
      <c r="E176" s="14">
        <v>0</v>
      </c>
      <c r="F176" s="15">
        <v>0</v>
      </c>
      <c r="G176" s="16">
        <f t="shared" si="2"/>
        <v>0</v>
      </c>
    </row>
    <row r="177" ht="20.1" customHeight="1" spans="1:7">
      <c r="A177" s="8" t="str">
        <f>"246720200714181937162"</f>
        <v>246720200714181937162</v>
      </c>
      <c r="B177" s="8" t="s">
        <v>188</v>
      </c>
      <c r="C177" s="13" t="s">
        <v>164</v>
      </c>
      <c r="D177" s="13" t="s">
        <v>188</v>
      </c>
      <c r="E177" s="14">
        <v>38</v>
      </c>
      <c r="F177" s="15">
        <v>32</v>
      </c>
      <c r="G177" s="16">
        <f t="shared" si="2"/>
        <v>70</v>
      </c>
    </row>
    <row r="178" ht="20.1" customHeight="1" spans="1:7">
      <c r="A178" s="8" t="str">
        <f>"246720200716180459571"</f>
        <v>246720200716180459571</v>
      </c>
      <c r="B178" s="8" t="s">
        <v>189</v>
      </c>
      <c r="C178" s="13" t="s">
        <v>164</v>
      </c>
      <c r="D178" s="13" t="s">
        <v>189</v>
      </c>
      <c r="E178" s="14">
        <v>41</v>
      </c>
      <c r="F178" s="15">
        <v>35</v>
      </c>
      <c r="G178" s="16">
        <f t="shared" si="2"/>
        <v>76</v>
      </c>
    </row>
    <row r="179" ht="20.1" customHeight="1" spans="1:7">
      <c r="A179" s="8" t="str">
        <f>"2467202007182056221015"</f>
        <v>2467202007182056221015</v>
      </c>
      <c r="B179" s="8" t="s">
        <v>190</v>
      </c>
      <c r="C179" s="13" t="s">
        <v>164</v>
      </c>
      <c r="D179" s="13" t="s">
        <v>190</v>
      </c>
      <c r="E179" s="14">
        <v>36</v>
      </c>
      <c r="F179" s="15">
        <v>35</v>
      </c>
      <c r="G179" s="16">
        <f t="shared" si="2"/>
        <v>71</v>
      </c>
    </row>
    <row r="180" ht="20.1" customHeight="1" spans="1:7">
      <c r="A180" s="8" t="str">
        <f>"2467202007191021521104"</f>
        <v>2467202007191021521104</v>
      </c>
      <c r="B180" s="8" t="s">
        <v>191</v>
      </c>
      <c r="C180" s="13" t="s">
        <v>164</v>
      </c>
      <c r="D180" s="13" t="s">
        <v>191</v>
      </c>
      <c r="E180" s="14">
        <v>33</v>
      </c>
      <c r="F180" s="15">
        <v>28</v>
      </c>
      <c r="G180" s="16">
        <f t="shared" si="2"/>
        <v>61</v>
      </c>
    </row>
    <row r="181" ht="20.1" customHeight="1" spans="1:7">
      <c r="A181" s="8" t="str">
        <f>"2467202007192136001297"</f>
        <v>2467202007192136001297</v>
      </c>
      <c r="B181" s="8" t="s">
        <v>192</v>
      </c>
      <c r="C181" s="13" t="s">
        <v>164</v>
      </c>
      <c r="D181" s="13" t="s">
        <v>192</v>
      </c>
      <c r="E181" s="14">
        <v>0</v>
      </c>
      <c r="F181" s="15">
        <v>0</v>
      </c>
      <c r="G181" s="16">
        <f t="shared" si="2"/>
        <v>0</v>
      </c>
    </row>
    <row r="182" ht="20.1" customHeight="1" spans="1:7">
      <c r="A182" s="8" t="str">
        <f>"246720200717224348827"</f>
        <v>246720200717224348827</v>
      </c>
      <c r="B182" s="8" t="s">
        <v>193</v>
      </c>
      <c r="C182" s="13" t="s">
        <v>164</v>
      </c>
      <c r="D182" s="13" t="s">
        <v>193</v>
      </c>
      <c r="E182" s="14">
        <v>36</v>
      </c>
      <c r="F182" s="15">
        <v>32</v>
      </c>
      <c r="G182" s="16">
        <f t="shared" si="2"/>
        <v>68</v>
      </c>
    </row>
    <row r="183" ht="20.1" customHeight="1" spans="1:7">
      <c r="A183" s="8" t="str">
        <f>"246720200715101216255"</f>
        <v>246720200715101216255</v>
      </c>
      <c r="B183" s="8" t="s">
        <v>194</v>
      </c>
      <c r="C183" s="13" t="s">
        <v>195</v>
      </c>
      <c r="D183" s="13" t="s">
        <v>194</v>
      </c>
      <c r="E183" s="14">
        <v>37</v>
      </c>
      <c r="F183" s="15">
        <v>35</v>
      </c>
      <c r="G183" s="16">
        <f t="shared" si="2"/>
        <v>72</v>
      </c>
    </row>
    <row r="184" ht="20.1" customHeight="1" spans="1:7">
      <c r="A184" s="8" t="str">
        <f>"246720200716193520582"</f>
        <v>246720200716193520582</v>
      </c>
      <c r="B184" s="8" t="s">
        <v>196</v>
      </c>
      <c r="C184" s="13" t="s">
        <v>195</v>
      </c>
      <c r="D184" s="13" t="s">
        <v>196</v>
      </c>
      <c r="E184" s="14">
        <v>29</v>
      </c>
      <c r="F184" s="15">
        <v>29</v>
      </c>
      <c r="G184" s="16">
        <f t="shared" si="2"/>
        <v>58</v>
      </c>
    </row>
    <row r="185" ht="20.1" customHeight="1" spans="1:7">
      <c r="A185" s="8" t="str">
        <f>"246720200717170057749"</f>
        <v>246720200717170057749</v>
      </c>
      <c r="B185" s="8" t="s">
        <v>197</v>
      </c>
      <c r="C185" s="13" t="s">
        <v>195</v>
      </c>
      <c r="D185" s="13" t="s">
        <v>197</v>
      </c>
      <c r="E185" s="14">
        <v>34</v>
      </c>
      <c r="F185" s="15">
        <v>36</v>
      </c>
      <c r="G185" s="16">
        <f t="shared" si="2"/>
        <v>70</v>
      </c>
    </row>
    <row r="186" ht="20.1" customHeight="1" spans="1:7">
      <c r="A186" s="8" t="str">
        <f>"246720200718124826910"</f>
        <v>246720200718124826910</v>
      </c>
      <c r="B186" s="8" t="s">
        <v>198</v>
      </c>
      <c r="C186" s="13" t="s">
        <v>195</v>
      </c>
      <c r="D186" s="13" t="s">
        <v>198</v>
      </c>
      <c r="E186" s="14">
        <v>36</v>
      </c>
      <c r="F186" s="15">
        <v>35</v>
      </c>
      <c r="G186" s="16">
        <f t="shared" si="2"/>
        <v>71</v>
      </c>
    </row>
    <row r="187" ht="20.1" customHeight="1" spans="1:7">
      <c r="A187" s="8" t="str">
        <f>"2467202007190923431084"</f>
        <v>2467202007190923431084</v>
      </c>
      <c r="B187" s="8" t="s">
        <v>199</v>
      </c>
      <c r="C187" s="13" t="s">
        <v>195</v>
      </c>
      <c r="D187" s="13" t="s">
        <v>199</v>
      </c>
      <c r="E187" s="14">
        <v>30</v>
      </c>
      <c r="F187" s="15">
        <v>27</v>
      </c>
      <c r="G187" s="16">
        <f t="shared" si="2"/>
        <v>57</v>
      </c>
    </row>
    <row r="188" ht="20.1" customHeight="1" spans="1:7">
      <c r="A188" s="8" t="str">
        <f>"246720200717101315661"</f>
        <v>246720200717101315661</v>
      </c>
      <c r="B188" s="8" t="s">
        <v>200</v>
      </c>
      <c r="C188" s="13" t="s">
        <v>195</v>
      </c>
      <c r="D188" s="13" t="s">
        <v>200</v>
      </c>
      <c r="E188" s="14">
        <v>37</v>
      </c>
      <c r="F188" s="15">
        <v>31</v>
      </c>
      <c r="G188" s="16">
        <f t="shared" si="2"/>
        <v>68</v>
      </c>
    </row>
    <row r="189" ht="20.1" customHeight="1" spans="1:7">
      <c r="A189" s="8" t="str">
        <f>"2467202007201045241417"</f>
        <v>2467202007201045241417</v>
      </c>
      <c r="B189" s="8" t="s">
        <v>201</v>
      </c>
      <c r="C189" s="13" t="s">
        <v>195</v>
      </c>
      <c r="D189" s="13" t="s">
        <v>201</v>
      </c>
      <c r="E189" s="14">
        <v>40</v>
      </c>
      <c r="F189" s="15">
        <v>38</v>
      </c>
      <c r="G189" s="16">
        <f t="shared" si="2"/>
        <v>78</v>
      </c>
    </row>
    <row r="190" ht="20.1" customHeight="1" spans="1:7">
      <c r="A190" s="8" t="str">
        <f>"2467202007201101231422"</f>
        <v>2467202007201101231422</v>
      </c>
      <c r="B190" s="8" t="s">
        <v>202</v>
      </c>
      <c r="C190" s="13" t="s">
        <v>195</v>
      </c>
      <c r="D190" s="13" t="s">
        <v>202</v>
      </c>
      <c r="E190" s="14">
        <v>31</v>
      </c>
      <c r="F190" s="15">
        <v>35</v>
      </c>
      <c r="G190" s="16">
        <f t="shared" si="2"/>
        <v>66</v>
      </c>
    </row>
    <row r="191" ht="20.1" customHeight="1" spans="1:7">
      <c r="A191" s="8" t="str">
        <f>"246720200718104040873"</f>
        <v>246720200718104040873</v>
      </c>
      <c r="B191" s="8" t="s">
        <v>203</v>
      </c>
      <c r="C191" s="13" t="s">
        <v>195</v>
      </c>
      <c r="D191" s="13" t="s">
        <v>203</v>
      </c>
      <c r="E191" s="14">
        <v>31</v>
      </c>
      <c r="F191" s="15">
        <v>30</v>
      </c>
      <c r="G191" s="16">
        <f t="shared" si="2"/>
        <v>61</v>
      </c>
    </row>
    <row r="192" ht="20.1" customHeight="1" spans="1:7">
      <c r="A192" s="8" t="str">
        <f>"2467202007200917121383"</f>
        <v>2467202007200917121383</v>
      </c>
      <c r="B192" s="8" t="s">
        <v>204</v>
      </c>
      <c r="C192" s="13" t="s">
        <v>195</v>
      </c>
      <c r="D192" s="13" t="s">
        <v>204</v>
      </c>
      <c r="E192" s="14">
        <v>41</v>
      </c>
      <c r="F192" s="15">
        <v>32</v>
      </c>
      <c r="G192" s="16">
        <f t="shared" si="2"/>
        <v>73</v>
      </c>
    </row>
    <row r="193" ht="20.1" customHeight="1" spans="1:7">
      <c r="A193" s="8" t="str">
        <f>"2467202007201515431531"</f>
        <v>2467202007201515431531</v>
      </c>
      <c r="B193" s="8" t="s">
        <v>205</v>
      </c>
      <c r="C193" s="13" t="s">
        <v>195</v>
      </c>
      <c r="D193" s="13" t="s">
        <v>205</v>
      </c>
      <c r="E193" s="14">
        <v>28</v>
      </c>
      <c r="F193" s="15">
        <v>25</v>
      </c>
      <c r="G193" s="16">
        <f t="shared" si="2"/>
        <v>53</v>
      </c>
    </row>
    <row r="194" ht="20.1" customHeight="1" spans="1:7">
      <c r="A194" s="8" t="str">
        <f>"246720200718114932896"</f>
        <v>246720200718114932896</v>
      </c>
      <c r="B194" s="8" t="s">
        <v>206</v>
      </c>
      <c r="C194" s="13" t="s">
        <v>195</v>
      </c>
      <c r="D194" s="13" t="s">
        <v>206</v>
      </c>
      <c r="E194" s="14">
        <v>41</v>
      </c>
      <c r="F194" s="15">
        <v>33</v>
      </c>
      <c r="G194" s="16">
        <f t="shared" si="2"/>
        <v>74</v>
      </c>
    </row>
    <row r="195" ht="20.1" customHeight="1" spans="1:7">
      <c r="A195" s="8" t="str">
        <f>"246720200718114549894"</f>
        <v>246720200718114549894</v>
      </c>
      <c r="B195" s="8" t="s">
        <v>207</v>
      </c>
      <c r="C195" s="13" t="s">
        <v>195</v>
      </c>
      <c r="D195" s="13" t="s">
        <v>207</v>
      </c>
      <c r="E195" s="14">
        <v>35</v>
      </c>
      <c r="F195" s="15">
        <v>35</v>
      </c>
      <c r="G195" s="16">
        <f t="shared" si="2"/>
        <v>70</v>
      </c>
    </row>
    <row r="196" ht="20.1" customHeight="1" spans="1:7">
      <c r="A196" s="8" t="str">
        <f>"246720200715100451253"</f>
        <v>246720200715100451253</v>
      </c>
      <c r="B196" s="8" t="s">
        <v>208</v>
      </c>
      <c r="C196" s="13" t="s">
        <v>195</v>
      </c>
      <c r="D196" s="13" t="s">
        <v>208</v>
      </c>
      <c r="E196" s="14">
        <v>35</v>
      </c>
      <c r="F196" s="15">
        <v>33</v>
      </c>
      <c r="G196" s="16">
        <f t="shared" ref="G196:G259" si="3">SUM(E196:F196)</f>
        <v>68</v>
      </c>
    </row>
    <row r="197" ht="20.1" customHeight="1" spans="1:7">
      <c r="A197" s="8" t="str">
        <f>"24672020071410322256"</f>
        <v>24672020071410322256</v>
      </c>
      <c r="B197" s="8" t="s">
        <v>209</v>
      </c>
      <c r="C197" s="13" t="s">
        <v>195</v>
      </c>
      <c r="D197" s="13" t="s">
        <v>209</v>
      </c>
      <c r="E197" s="14">
        <v>38</v>
      </c>
      <c r="F197" s="15">
        <v>33</v>
      </c>
      <c r="G197" s="16">
        <f t="shared" si="3"/>
        <v>71</v>
      </c>
    </row>
    <row r="198" ht="20.1" customHeight="1" spans="1:7">
      <c r="A198" s="8" t="str">
        <f>"2467202007182052241014"</f>
        <v>2467202007182052241014</v>
      </c>
      <c r="B198" s="8" t="s">
        <v>210</v>
      </c>
      <c r="C198" s="13" t="s">
        <v>195</v>
      </c>
      <c r="D198" s="13" t="s">
        <v>210</v>
      </c>
      <c r="E198" s="14">
        <v>33</v>
      </c>
      <c r="F198" s="15">
        <v>27</v>
      </c>
      <c r="G198" s="16">
        <f t="shared" si="3"/>
        <v>60</v>
      </c>
    </row>
    <row r="199" ht="20.1" customHeight="1" spans="1:7">
      <c r="A199" s="8" t="str">
        <f>"2467202007191439031178"</f>
        <v>2467202007191439031178</v>
      </c>
      <c r="B199" s="8" t="s">
        <v>211</v>
      </c>
      <c r="C199" s="13" t="s">
        <v>195</v>
      </c>
      <c r="D199" s="13" t="s">
        <v>211</v>
      </c>
      <c r="E199" s="14">
        <v>40</v>
      </c>
      <c r="F199" s="15">
        <v>31</v>
      </c>
      <c r="G199" s="16">
        <f t="shared" si="3"/>
        <v>71</v>
      </c>
    </row>
    <row r="200" ht="20.1" customHeight="1" spans="1:7">
      <c r="A200" s="8" t="str">
        <f>"246720200718184044988"</f>
        <v>246720200718184044988</v>
      </c>
      <c r="B200" s="8" t="s">
        <v>212</v>
      </c>
      <c r="C200" s="13" t="s">
        <v>195</v>
      </c>
      <c r="D200" s="13" t="s">
        <v>212</v>
      </c>
      <c r="E200" s="14">
        <v>40</v>
      </c>
      <c r="F200" s="15">
        <v>34</v>
      </c>
      <c r="G200" s="16">
        <f t="shared" si="3"/>
        <v>74</v>
      </c>
    </row>
    <row r="201" ht="20.1" customHeight="1" spans="1:7">
      <c r="A201" s="8" t="str">
        <f>"246720200717132050707"</f>
        <v>246720200717132050707</v>
      </c>
      <c r="B201" s="8" t="s">
        <v>213</v>
      </c>
      <c r="C201" s="13" t="s">
        <v>195</v>
      </c>
      <c r="D201" s="13" t="s">
        <v>213</v>
      </c>
      <c r="E201" s="14">
        <v>39</v>
      </c>
      <c r="F201" s="15">
        <v>35</v>
      </c>
      <c r="G201" s="16">
        <f t="shared" si="3"/>
        <v>74</v>
      </c>
    </row>
    <row r="202" ht="20.1" customHeight="1" spans="1:7">
      <c r="A202" s="8" t="str">
        <f>"2467202007200954281397"</f>
        <v>2467202007200954281397</v>
      </c>
      <c r="B202" s="8" t="s">
        <v>214</v>
      </c>
      <c r="C202" s="13" t="s">
        <v>195</v>
      </c>
      <c r="D202" s="13" t="s">
        <v>214</v>
      </c>
      <c r="E202" s="14">
        <v>29</v>
      </c>
      <c r="F202" s="15">
        <v>26</v>
      </c>
      <c r="G202" s="16">
        <f t="shared" si="3"/>
        <v>55</v>
      </c>
    </row>
    <row r="203" ht="20.1" customHeight="1" spans="1:7">
      <c r="A203" s="8" t="str">
        <f>"2467202007192218301315"</f>
        <v>2467202007192218301315</v>
      </c>
      <c r="B203" s="8" t="s">
        <v>215</v>
      </c>
      <c r="C203" s="13" t="s">
        <v>195</v>
      </c>
      <c r="D203" s="13" t="s">
        <v>215</v>
      </c>
      <c r="E203" s="14">
        <v>34</v>
      </c>
      <c r="F203" s="15">
        <v>32</v>
      </c>
      <c r="G203" s="16">
        <f t="shared" si="3"/>
        <v>66</v>
      </c>
    </row>
    <row r="204" ht="20.1" customHeight="1" spans="1:7">
      <c r="A204" s="8" t="str">
        <f>"2467202007192328371340"</f>
        <v>2467202007192328371340</v>
      </c>
      <c r="B204" s="8" t="s">
        <v>216</v>
      </c>
      <c r="C204" s="13" t="s">
        <v>195</v>
      </c>
      <c r="D204" s="13" t="s">
        <v>216</v>
      </c>
      <c r="E204" s="14">
        <v>39</v>
      </c>
      <c r="F204" s="15">
        <v>29</v>
      </c>
      <c r="G204" s="16">
        <f t="shared" si="3"/>
        <v>68</v>
      </c>
    </row>
    <row r="205" ht="20.1" customHeight="1" spans="1:7">
      <c r="A205" s="8" t="str">
        <f>"2467202007191541391197"</f>
        <v>2467202007191541391197</v>
      </c>
      <c r="B205" s="8" t="s">
        <v>217</v>
      </c>
      <c r="C205" s="13" t="s">
        <v>195</v>
      </c>
      <c r="D205" s="13" t="s">
        <v>217</v>
      </c>
      <c r="E205" s="14">
        <v>32</v>
      </c>
      <c r="F205" s="15">
        <v>31</v>
      </c>
      <c r="G205" s="16">
        <f t="shared" si="3"/>
        <v>63</v>
      </c>
    </row>
    <row r="206" ht="20.1" customHeight="1" spans="1:7">
      <c r="A206" s="8" t="str">
        <f>"2467202007201659471562"</f>
        <v>2467202007201659471562</v>
      </c>
      <c r="B206" s="8" t="s">
        <v>218</v>
      </c>
      <c r="C206" s="13" t="s">
        <v>195</v>
      </c>
      <c r="D206" s="13" t="s">
        <v>218</v>
      </c>
      <c r="E206" s="14">
        <v>30</v>
      </c>
      <c r="F206" s="15">
        <v>32</v>
      </c>
      <c r="G206" s="16">
        <f t="shared" si="3"/>
        <v>62</v>
      </c>
    </row>
    <row r="207" ht="20.1" customHeight="1" spans="1:7">
      <c r="A207" s="8" t="str">
        <f>"246720200717201546797"</f>
        <v>246720200717201546797</v>
      </c>
      <c r="B207" s="8" t="s">
        <v>219</v>
      </c>
      <c r="C207" s="13" t="s">
        <v>195</v>
      </c>
      <c r="D207" s="13" t="s">
        <v>219</v>
      </c>
      <c r="E207" s="14">
        <v>28</v>
      </c>
      <c r="F207" s="15">
        <v>28</v>
      </c>
      <c r="G207" s="16">
        <f t="shared" si="3"/>
        <v>56</v>
      </c>
    </row>
    <row r="208" ht="20.1" customHeight="1" spans="1:7">
      <c r="A208" s="8" t="str">
        <f>"2467202007190654061062"</f>
        <v>2467202007190654061062</v>
      </c>
      <c r="B208" s="8" t="s">
        <v>220</v>
      </c>
      <c r="C208" s="13" t="s">
        <v>195</v>
      </c>
      <c r="D208" s="13" t="s">
        <v>220</v>
      </c>
      <c r="E208" s="14">
        <v>41</v>
      </c>
      <c r="F208" s="15">
        <v>32</v>
      </c>
      <c r="G208" s="16">
        <f t="shared" si="3"/>
        <v>73</v>
      </c>
    </row>
    <row r="209" ht="20.1" customHeight="1" spans="1:7">
      <c r="A209" s="8" t="str">
        <f>"246720200714140029126"</f>
        <v>246720200714140029126</v>
      </c>
      <c r="B209" s="8" t="s">
        <v>221</v>
      </c>
      <c r="C209" s="13" t="s">
        <v>195</v>
      </c>
      <c r="D209" s="13" t="s">
        <v>221</v>
      </c>
      <c r="E209" s="14">
        <v>0</v>
      </c>
      <c r="F209" s="15">
        <v>0</v>
      </c>
      <c r="G209" s="16">
        <f t="shared" si="3"/>
        <v>0</v>
      </c>
    </row>
    <row r="210" ht="20.1" customHeight="1" spans="1:7">
      <c r="A210" s="8" t="str">
        <f>"246720200715103738270"</f>
        <v>246720200715103738270</v>
      </c>
      <c r="B210" s="8" t="s">
        <v>222</v>
      </c>
      <c r="C210" s="13" t="s">
        <v>195</v>
      </c>
      <c r="D210" s="13" t="s">
        <v>222</v>
      </c>
      <c r="E210" s="14">
        <v>33</v>
      </c>
      <c r="F210" s="15">
        <v>39</v>
      </c>
      <c r="G210" s="16">
        <f t="shared" si="3"/>
        <v>72</v>
      </c>
    </row>
    <row r="211" ht="20.1" customHeight="1" spans="1:7">
      <c r="A211" s="8" t="str">
        <f>"2467202007191212141139"</f>
        <v>2467202007191212141139</v>
      </c>
      <c r="B211" s="8" t="s">
        <v>223</v>
      </c>
      <c r="C211" s="13" t="s">
        <v>195</v>
      </c>
      <c r="D211" s="13" t="s">
        <v>223</v>
      </c>
      <c r="E211" s="14">
        <v>30</v>
      </c>
      <c r="F211" s="15">
        <v>30</v>
      </c>
      <c r="G211" s="16">
        <f t="shared" si="3"/>
        <v>60</v>
      </c>
    </row>
    <row r="212" ht="20.1" customHeight="1" spans="1:7">
      <c r="A212" s="8" t="str">
        <f>"2467202007201113421429"</f>
        <v>2467202007201113421429</v>
      </c>
      <c r="B212" s="8" t="s">
        <v>224</v>
      </c>
      <c r="C212" s="13" t="s">
        <v>195</v>
      </c>
      <c r="D212" s="13" t="s">
        <v>224</v>
      </c>
      <c r="E212" s="14">
        <v>43</v>
      </c>
      <c r="F212" s="15">
        <v>34</v>
      </c>
      <c r="G212" s="16">
        <f t="shared" si="3"/>
        <v>77</v>
      </c>
    </row>
    <row r="213" ht="20.1" customHeight="1" spans="1:7">
      <c r="A213" s="8" t="str">
        <f>"24672020071410402259"</f>
        <v>24672020071410402259</v>
      </c>
      <c r="B213" s="8" t="s">
        <v>225</v>
      </c>
      <c r="C213" s="13" t="s">
        <v>226</v>
      </c>
      <c r="D213" s="13" t="s">
        <v>225</v>
      </c>
      <c r="E213" s="14">
        <v>32</v>
      </c>
      <c r="F213" s="15">
        <v>24</v>
      </c>
      <c r="G213" s="16">
        <f t="shared" si="3"/>
        <v>56</v>
      </c>
    </row>
    <row r="214" ht="20.1" customHeight="1" spans="1:7">
      <c r="A214" s="8" t="str">
        <f>"246720200718081648846"</f>
        <v>246720200718081648846</v>
      </c>
      <c r="B214" s="8" t="s">
        <v>227</v>
      </c>
      <c r="C214" s="13" t="s">
        <v>226</v>
      </c>
      <c r="D214" s="13" t="s">
        <v>227</v>
      </c>
      <c r="E214" s="14">
        <v>41</v>
      </c>
      <c r="F214" s="15">
        <v>36</v>
      </c>
      <c r="G214" s="16">
        <f t="shared" si="3"/>
        <v>77</v>
      </c>
    </row>
    <row r="215" ht="20.1" customHeight="1" spans="1:7">
      <c r="A215" s="8" t="str">
        <f>"246720200714214707204"</f>
        <v>246720200714214707204</v>
      </c>
      <c r="B215" s="8" t="s">
        <v>228</v>
      </c>
      <c r="C215" s="13" t="s">
        <v>226</v>
      </c>
      <c r="D215" s="13" t="s">
        <v>228</v>
      </c>
      <c r="E215" s="14">
        <v>32</v>
      </c>
      <c r="F215" s="15">
        <v>27</v>
      </c>
      <c r="G215" s="16">
        <f t="shared" si="3"/>
        <v>59</v>
      </c>
    </row>
    <row r="216" ht="20.1" customHeight="1" spans="1:7">
      <c r="A216" s="8" t="str">
        <f>"246720200715232920426"</f>
        <v>246720200715232920426</v>
      </c>
      <c r="B216" s="8" t="s">
        <v>229</v>
      </c>
      <c r="C216" s="13" t="s">
        <v>226</v>
      </c>
      <c r="D216" s="13" t="s">
        <v>229</v>
      </c>
      <c r="E216" s="14">
        <v>37</v>
      </c>
      <c r="F216" s="15">
        <v>37</v>
      </c>
      <c r="G216" s="16">
        <f t="shared" si="3"/>
        <v>74</v>
      </c>
    </row>
    <row r="217" ht="20.1" customHeight="1" spans="1:7">
      <c r="A217" s="8" t="str">
        <f>"246720200718122912903"</f>
        <v>246720200718122912903</v>
      </c>
      <c r="B217" s="8" t="s">
        <v>230</v>
      </c>
      <c r="C217" s="13" t="s">
        <v>226</v>
      </c>
      <c r="D217" s="13" t="s">
        <v>230</v>
      </c>
      <c r="E217" s="14">
        <v>34</v>
      </c>
      <c r="F217" s="15">
        <v>26</v>
      </c>
      <c r="G217" s="16">
        <f t="shared" si="3"/>
        <v>60</v>
      </c>
    </row>
    <row r="218" ht="20.1" customHeight="1" spans="1:7">
      <c r="A218" s="8" t="str">
        <f>"24672020071408545524"</f>
        <v>24672020071408545524</v>
      </c>
      <c r="B218" s="8" t="s">
        <v>231</v>
      </c>
      <c r="C218" s="13" t="s">
        <v>226</v>
      </c>
      <c r="D218" s="13" t="s">
        <v>231</v>
      </c>
      <c r="E218" s="14">
        <v>39</v>
      </c>
      <c r="F218" s="15">
        <v>34</v>
      </c>
      <c r="G218" s="16">
        <f t="shared" si="3"/>
        <v>73</v>
      </c>
    </row>
    <row r="219" ht="20.1" customHeight="1" spans="1:7">
      <c r="A219" s="8" t="str">
        <f>"246720200715214809405"</f>
        <v>246720200715214809405</v>
      </c>
      <c r="B219" s="8" t="s">
        <v>232</v>
      </c>
      <c r="C219" s="13" t="s">
        <v>226</v>
      </c>
      <c r="D219" s="13" t="s">
        <v>232</v>
      </c>
      <c r="E219" s="14">
        <v>37</v>
      </c>
      <c r="F219" s="15">
        <v>31</v>
      </c>
      <c r="G219" s="16">
        <f t="shared" si="3"/>
        <v>68</v>
      </c>
    </row>
    <row r="220" ht="20.1" customHeight="1" spans="1:7">
      <c r="A220" s="8" t="str">
        <f>"2467202007201206211449"</f>
        <v>2467202007201206211449</v>
      </c>
      <c r="B220" s="8" t="s">
        <v>233</v>
      </c>
      <c r="C220" s="13" t="s">
        <v>226</v>
      </c>
      <c r="D220" s="13" t="s">
        <v>233</v>
      </c>
      <c r="E220" s="14">
        <v>25</v>
      </c>
      <c r="F220" s="15">
        <v>17</v>
      </c>
      <c r="G220" s="16">
        <f t="shared" si="3"/>
        <v>42</v>
      </c>
    </row>
    <row r="221" ht="20.1" customHeight="1" spans="1:7">
      <c r="A221" s="8" t="str">
        <f>"2467202007191451381182"</f>
        <v>2467202007191451381182</v>
      </c>
      <c r="B221" s="8" t="s">
        <v>234</v>
      </c>
      <c r="C221" s="13" t="s">
        <v>226</v>
      </c>
      <c r="D221" s="13" t="s">
        <v>234</v>
      </c>
      <c r="E221" s="14">
        <v>31</v>
      </c>
      <c r="F221" s="15">
        <v>25</v>
      </c>
      <c r="G221" s="16">
        <f t="shared" si="3"/>
        <v>56</v>
      </c>
    </row>
    <row r="222" ht="20.1" customHeight="1" spans="1:7">
      <c r="A222" s="8" t="str">
        <f>"2467202007191746421236"</f>
        <v>2467202007191746421236</v>
      </c>
      <c r="B222" s="8" t="s">
        <v>235</v>
      </c>
      <c r="C222" s="13" t="s">
        <v>226</v>
      </c>
      <c r="D222" s="13" t="s">
        <v>235</v>
      </c>
      <c r="E222" s="14">
        <v>0</v>
      </c>
      <c r="F222" s="15">
        <v>0</v>
      </c>
      <c r="G222" s="16">
        <f t="shared" si="3"/>
        <v>0</v>
      </c>
    </row>
    <row r="223" ht="20.1" customHeight="1" spans="1:7">
      <c r="A223" s="8" t="str">
        <f>"24672020071409473640"</f>
        <v>24672020071409473640</v>
      </c>
      <c r="B223" s="8" t="s">
        <v>236</v>
      </c>
      <c r="C223" s="13" t="s">
        <v>226</v>
      </c>
      <c r="D223" s="13" t="s">
        <v>236</v>
      </c>
      <c r="E223" s="14">
        <v>26</v>
      </c>
      <c r="F223" s="15">
        <v>25</v>
      </c>
      <c r="G223" s="16">
        <f t="shared" si="3"/>
        <v>51</v>
      </c>
    </row>
    <row r="224" ht="20.1" customHeight="1" spans="1:7">
      <c r="A224" s="8" t="str">
        <f>"246720200718092341858"</f>
        <v>246720200718092341858</v>
      </c>
      <c r="B224" s="8" t="s">
        <v>237</v>
      </c>
      <c r="C224" s="13" t="s">
        <v>226</v>
      </c>
      <c r="D224" s="13" t="s">
        <v>237</v>
      </c>
      <c r="E224" s="14">
        <v>25</v>
      </c>
      <c r="F224" s="15">
        <v>25</v>
      </c>
      <c r="G224" s="16">
        <f t="shared" si="3"/>
        <v>50</v>
      </c>
    </row>
    <row r="225" ht="20.1" customHeight="1" spans="1:7">
      <c r="A225" s="8" t="str">
        <f>"246720200716171019559"</f>
        <v>246720200716171019559</v>
      </c>
      <c r="B225" s="8" t="s">
        <v>238</v>
      </c>
      <c r="C225" s="13" t="s">
        <v>226</v>
      </c>
      <c r="D225" s="13" t="s">
        <v>238</v>
      </c>
      <c r="E225" s="14">
        <v>33</v>
      </c>
      <c r="F225" s="15">
        <v>27</v>
      </c>
      <c r="G225" s="16">
        <f t="shared" si="3"/>
        <v>60</v>
      </c>
    </row>
    <row r="226" ht="20.1" customHeight="1" spans="1:7">
      <c r="A226" s="8" t="str">
        <f>"246720200718173527975"</f>
        <v>246720200718173527975</v>
      </c>
      <c r="B226" s="8" t="s">
        <v>239</v>
      </c>
      <c r="C226" s="13" t="s">
        <v>226</v>
      </c>
      <c r="D226" s="13" t="s">
        <v>239</v>
      </c>
      <c r="E226" s="14">
        <v>36</v>
      </c>
      <c r="F226" s="15">
        <v>23</v>
      </c>
      <c r="G226" s="16">
        <f t="shared" si="3"/>
        <v>59</v>
      </c>
    </row>
    <row r="227" ht="20.1" customHeight="1" spans="1:7">
      <c r="A227" s="8" t="str">
        <f>"2467202007190816411072"</f>
        <v>2467202007190816411072</v>
      </c>
      <c r="B227" s="8" t="s">
        <v>240</v>
      </c>
      <c r="C227" s="13" t="s">
        <v>226</v>
      </c>
      <c r="D227" s="13" t="s">
        <v>240</v>
      </c>
      <c r="E227" s="14">
        <v>30</v>
      </c>
      <c r="F227" s="15">
        <v>29</v>
      </c>
      <c r="G227" s="16">
        <f t="shared" si="3"/>
        <v>59</v>
      </c>
    </row>
    <row r="228" ht="20.1" customHeight="1" spans="1:7">
      <c r="A228" s="8" t="str">
        <f>"246720200717180552762"</f>
        <v>246720200717180552762</v>
      </c>
      <c r="B228" s="8" t="s">
        <v>241</v>
      </c>
      <c r="C228" s="13" t="s">
        <v>226</v>
      </c>
      <c r="D228" s="13" t="s">
        <v>241</v>
      </c>
      <c r="E228" s="14">
        <v>27</v>
      </c>
      <c r="F228" s="15">
        <v>25</v>
      </c>
      <c r="G228" s="16">
        <f t="shared" si="3"/>
        <v>52</v>
      </c>
    </row>
    <row r="229" ht="20.1" customHeight="1" spans="1:7">
      <c r="A229" s="8" t="str">
        <f>"2467202007191153241134"</f>
        <v>2467202007191153241134</v>
      </c>
      <c r="B229" s="8" t="s">
        <v>242</v>
      </c>
      <c r="C229" s="13" t="s">
        <v>226</v>
      </c>
      <c r="D229" s="13" t="s">
        <v>242</v>
      </c>
      <c r="E229" s="14">
        <v>25</v>
      </c>
      <c r="F229" s="15">
        <v>21</v>
      </c>
      <c r="G229" s="16">
        <f t="shared" si="3"/>
        <v>46</v>
      </c>
    </row>
    <row r="230" ht="20.1" customHeight="1" spans="1:7">
      <c r="A230" s="8" t="str">
        <f>"2467202007201031241412"</f>
        <v>2467202007201031241412</v>
      </c>
      <c r="B230" s="8" t="s">
        <v>243</v>
      </c>
      <c r="C230" s="13" t="s">
        <v>226</v>
      </c>
      <c r="D230" s="13" t="s">
        <v>243</v>
      </c>
      <c r="E230" s="14">
        <v>24</v>
      </c>
      <c r="F230" s="15">
        <v>17</v>
      </c>
      <c r="G230" s="16">
        <f t="shared" si="3"/>
        <v>41</v>
      </c>
    </row>
    <row r="231" ht="20.1" customHeight="1" spans="1:7">
      <c r="A231" s="8" t="str">
        <f>"246720200717103534665"</f>
        <v>246720200717103534665</v>
      </c>
      <c r="B231" s="8" t="s">
        <v>244</v>
      </c>
      <c r="C231" s="13" t="s">
        <v>226</v>
      </c>
      <c r="D231" s="13" t="s">
        <v>244</v>
      </c>
      <c r="E231" s="14">
        <v>41</v>
      </c>
      <c r="F231" s="15">
        <v>31</v>
      </c>
      <c r="G231" s="16">
        <f t="shared" si="3"/>
        <v>72</v>
      </c>
    </row>
    <row r="232" ht="20.1" customHeight="1" spans="1:7">
      <c r="A232" s="8" t="str">
        <f>"2467202007200744391365"</f>
        <v>2467202007200744391365</v>
      </c>
      <c r="B232" s="8" t="s">
        <v>245</v>
      </c>
      <c r="C232" s="13" t="s">
        <v>226</v>
      </c>
      <c r="D232" s="13" t="s">
        <v>245</v>
      </c>
      <c r="E232" s="14">
        <v>29</v>
      </c>
      <c r="F232" s="15">
        <v>30</v>
      </c>
      <c r="G232" s="16">
        <f t="shared" si="3"/>
        <v>59</v>
      </c>
    </row>
    <row r="233" ht="20.1" customHeight="1" spans="1:7">
      <c r="A233" s="8" t="str">
        <f>"246720200718090529853"</f>
        <v>246720200718090529853</v>
      </c>
      <c r="B233" s="8" t="s">
        <v>246</v>
      </c>
      <c r="C233" s="13" t="s">
        <v>226</v>
      </c>
      <c r="D233" s="13" t="s">
        <v>246</v>
      </c>
      <c r="E233" s="14">
        <v>33</v>
      </c>
      <c r="F233" s="15">
        <v>34</v>
      </c>
      <c r="G233" s="16">
        <f t="shared" si="3"/>
        <v>67</v>
      </c>
    </row>
    <row r="234" ht="20.1" customHeight="1" spans="1:7">
      <c r="A234" s="8" t="str">
        <f>"246720200715152507344"</f>
        <v>246720200715152507344</v>
      </c>
      <c r="B234" s="8" t="s">
        <v>247</v>
      </c>
      <c r="C234" s="13" t="s">
        <v>226</v>
      </c>
      <c r="D234" s="13" t="s">
        <v>247</v>
      </c>
      <c r="E234" s="14">
        <v>28</v>
      </c>
      <c r="F234" s="15">
        <v>24</v>
      </c>
      <c r="G234" s="16">
        <f t="shared" si="3"/>
        <v>52</v>
      </c>
    </row>
    <row r="235" ht="20.1" customHeight="1" spans="1:7">
      <c r="A235" s="8" t="str">
        <f>"2467202007190155011057"</f>
        <v>2467202007190155011057</v>
      </c>
      <c r="B235" s="8" t="s">
        <v>248</v>
      </c>
      <c r="C235" s="13" t="s">
        <v>226</v>
      </c>
      <c r="D235" s="13" t="s">
        <v>248</v>
      </c>
      <c r="E235" s="14">
        <v>25</v>
      </c>
      <c r="F235" s="15">
        <v>24</v>
      </c>
      <c r="G235" s="16">
        <f t="shared" si="3"/>
        <v>49</v>
      </c>
    </row>
    <row r="236" ht="20.1" customHeight="1" spans="1:7">
      <c r="A236" s="8" t="str">
        <f>"246720200716082700446"</f>
        <v>246720200716082700446</v>
      </c>
      <c r="B236" s="8" t="s">
        <v>249</v>
      </c>
      <c r="C236" s="13" t="s">
        <v>226</v>
      </c>
      <c r="D236" s="13" t="s">
        <v>249</v>
      </c>
      <c r="E236" s="14">
        <v>40</v>
      </c>
      <c r="F236" s="15">
        <v>30</v>
      </c>
      <c r="G236" s="16">
        <f t="shared" si="3"/>
        <v>70</v>
      </c>
    </row>
    <row r="237" ht="20.1" customHeight="1" spans="1:7">
      <c r="A237" s="8" t="str">
        <f>"2467202007191754281239"</f>
        <v>2467202007191754281239</v>
      </c>
      <c r="B237" s="8" t="s">
        <v>250</v>
      </c>
      <c r="C237" s="13" t="s">
        <v>226</v>
      </c>
      <c r="D237" s="13" t="s">
        <v>250</v>
      </c>
      <c r="E237" s="14">
        <v>23</v>
      </c>
      <c r="F237" s="15">
        <v>23</v>
      </c>
      <c r="G237" s="16">
        <f t="shared" si="3"/>
        <v>46</v>
      </c>
    </row>
    <row r="238" ht="20.1" customHeight="1" spans="1:7">
      <c r="A238" s="8" t="str">
        <f>"246720200718193222996"</f>
        <v>246720200718193222996</v>
      </c>
      <c r="B238" s="8" t="s">
        <v>251</v>
      </c>
      <c r="C238" s="13" t="s">
        <v>226</v>
      </c>
      <c r="D238" s="13" t="s">
        <v>251</v>
      </c>
      <c r="E238" s="14">
        <v>36</v>
      </c>
      <c r="F238" s="15">
        <v>32</v>
      </c>
      <c r="G238" s="16">
        <f t="shared" si="3"/>
        <v>68</v>
      </c>
    </row>
    <row r="239" ht="20.1" customHeight="1" spans="1:7">
      <c r="A239" s="8" t="str">
        <f>"2467202007140813247"</f>
        <v>2467202007140813247</v>
      </c>
      <c r="B239" s="8" t="s">
        <v>252</v>
      </c>
      <c r="C239" s="13" t="s">
        <v>226</v>
      </c>
      <c r="D239" s="13" t="s">
        <v>252</v>
      </c>
      <c r="E239" s="14">
        <v>29</v>
      </c>
      <c r="F239" s="15">
        <v>30</v>
      </c>
      <c r="G239" s="16">
        <f t="shared" si="3"/>
        <v>59</v>
      </c>
    </row>
    <row r="240" ht="20.1" customHeight="1" spans="1:7">
      <c r="A240" s="8" t="str">
        <f>"246720200714151216137"</f>
        <v>246720200714151216137</v>
      </c>
      <c r="B240" s="8" t="s">
        <v>253</v>
      </c>
      <c r="C240" s="13" t="s">
        <v>226</v>
      </c>
      <c r="D240" s="13" t="s">
        <v>253</v>
      </c>
      <c r="E240" s="14">
        <v>22</v>
      </c>
      <c r="F240" s="15">
        <v>18</v>
      </c>
      <c r="G240" s="16">
        <f t="shared" si="3"/>
        <v>40</v>
      </c>
    </row>
    <row r="241" ht="20.1" customHeight="1" spans="1:7">
      <c r="A241" s="8" t="str">
        <f>"2467202007191727421228"</f>
        <v>2467202007191727421228</v>
      </c>
      <c r="B241" s="8" t="s">
        <v>254</v>
      </c>
      <c r="C241" s="13" t="s">
        <v>226</v>
      </c>
      <c r="D241" s="13" t="s">
        <v>254</v>
      </c>
      <c r="E241" s="14">
        <v>27</v>
      </c>
      <c r="F241" s="15">
        <v>24</v>
      </c>
      <c r="G241" s="16">
        <f t="shared" si="3"/>
        <v>51</v>
      </c>
    </row>
    <row r="242" ht="20.1" customHeight="1" spans="1:7">
      <c r="A242" s="8" t="str">
        <f>"246720200718190845993"</f>
        <v>246720200718190845993</v>
      </c>
      <c r="B242" s="8" t="s">
        <v>255</v>
      </c>
      <c r="C242" s="13" t="s">
        <v>226</v>
      </c>
      <c r="D242" s="13" t="s">
        <v>255</v>
      </c>
      <c r="E242" s="14">
        <v>38</v>
      </c>
      <c r="F242" s="15">
        <v>32</v>
      </c>
      <c r="G242" s="16">
        <f t="shared" si="3"/>
        <v>70</v>
      </c>
    </row>
    <row r="243" ht="20.1" customHeight="1" spans="1:7">
      <c r="A243" s="8" t="str">
        <f>"2467202007191124051123"</f>
        <v>2467202007191124051123</v>
      </c>
      <c r="B243" s="8" t="s">
        <v>256</v>
      </c>
      <c r="C243" s="13" t="s">
        <v>257</v>
      </c>
      <c r="D243" s="13" t="s">
        <v>256</v>
      </c>
      <c r="E243" s="14">
        <v>30</v>
      </c>
      <c r="F243" s="15">
        <v>26</v>
      </c>
      <c r="G243" s="16">
        <f t="shared" si="3"/>
        <v>56</v>
      </c>
    </row>
    <row r="244" ht="20.1" customHeight="1" spans="1:7">
      <c r="A244" s="8" t="str">
        <f>"246720200718192435994"</f>
        <v>246720200718192435994</v>
      </c>
      <c r="B244" s="8" t="s">
        <v>258</v>
      </c>
      <c r="C244" s="13" t="s">
        <v>257</v>
      </c>
      <c r="D244" s="13" t="s">
        <v>258</v>
      </c>
      <c r="E244" s="14">
        <v>36</v>
      </c>
      <c r="F244" s="15">
        <v>33</v>
      </c>
      <c r="G244" s="16">
        <f t="shared" si="3"/>
        <v>69</v>
      </c>
    </row>
    <row r="245" ht="20.1" customHeight="1" spans="1:7">
      <c r="A245" s="8" t="str">
        <f>"246720200716201846587"</f>
        <v>246720200716201846587</v>
      </c>
      <c r="B245" s="8" t="s">
        <v>259</v>
      </c>
      <c r="C245" s="13" t="s">
        <v>257</v>
      </c>
      <c r="D245" s="13" t="s">
        <v>259</v>
      </c>
      <c r="E245" s="14">
        <v>34</v>
      </c>
      <c r="F245" s="15">
        <v>33</v>
      </c>
      <c r="G245" s="16">
        <f t="shared" si="3"/>
        <v>67</v>
      </c>
    </row>
    <row r="246" ht="20.1" customHeight="1" spans="1:7">
      <c r="A246" s="8" t="str">
        <f>"2467202007200010151350"</f>
        <v>2467202007200010151350</v>
      </c>
      <c r="B246" s="8" t="s">
        <v>260</v>
      </c>
      <c r="C246" s="13" t="s">
        <v>257</v>
      </c>
      <c r="D246" s="13" t="s">
        <v>260</v>
      </c>
      <c r="E246" s="14">
        <v>0</v>
      </c>
      <c r="F246" s="15">
        <v>0</v>
      </c>
      <c r="G246" s="16">
        <f t="shared" si="3"/>
        <v>0</v>
      </c>
    </row>
    <row r="247" ht="20.1" customHeight="1" spans="1:7">
      <c r="A247" s="8" t="str">
        <f>"246720200717171626752"</f>
        <v>246720200717171626752</v>
      </c>
      <c r="B247" s="8" t="s">
        <v>261</v>
      </c>
      <c r="C247" s="13" t="s">
        <v>257</v>
      </c>
      <c r="D247" s="13" t="s">
        <v>261</v>
      </c>
      <c r="E247" s="14">
        <v>26</v>
      </c>
      <c r="F247" s="15">
        <v>24</v>
      </c>
      <c r="G247" s="16">
        <f t="shared" si="3"/>
        <v>50</v>
      </c>
    </row>
    <row r="248" ht="20.1" customHeight="1" spans="1:7">
      <c r="A248" s="8" t="str">
        <f>"2467202007182303521043"</f>
        <v>2467202007182303521043</v>
      </c>
      <c r="B248" s="8" t="s">
        <v>262</v>
      </c>
      <c r="C248" s="13" t="s">
        <v>257</v>
      </c>
      <c r="D248" s="13" t="s">
        <v>262</v>
      </c>
      <c r="E248" s="14">
        <v>36</v>
      </c>
      <c r="F248" s="15">
        <v>30</v>
      </c>
      <c r="G248" s="16">
        <f t="shared" si="3"/>
        <v>66</v>
      </c>
    </row>
    <row r="249" ht="20.1" customHeight="1" spans="1:7">
      <c r="A249" s="8" t="str">
        <f>"246720200716101744464"</f>
        <v>246720200716101744464</v>
      </c>
      <c r="B249" s="8" t="s">
        <v>263</v>
      </c>
      <c r="C249" s="13" t="s">
        <v>257</v>
      </c>
      <c r="D249" s="13" t="s">
        <v>263</v>
      </c>
      <c r="E249" s="14">
        <v>35</v>
      </c>
      <c r="F249" s="15">
        <v>30</v>
      </c>
      <c r="G249" s="16">
        <f t="shared" si="3"/>
        <v>65</v>
      </c>
    </row>
    <row r="250" ht="20.1" customHeight="1" spans="1:7">
      <c r="A250" s="8" t="str">
        <f>"2467202007190714171064"</f>
        <v>2467202007190714171064</v>
      </c>
      <c r="B250" s="8" t="s">
        <v>264</v>
      </c>
      <c r="C250" s="13" t="s">
        <v>257</v>
      </c>
      <c r="D250" s="13" t="s">
        <v>264</v>
      </c>
      <c r="E250" s="14">
        <v>0</v>
      </c>
      <c r="F250" s="15">
        <v>0</v>
      </c>
      <c r="G250" s="16">
        <f t="shared" si="3"/>
        <v>0</v>
      </c>
    </row>
    <row r="251" ht="20.1" customHeight="1" spans="1:7">
      <c r="A251" s="8" t="str">
        <f>"246720200717153325729"</f>
        <v>246720200717153325729</v>
      </c>
      <c r="B251" s="8" t="s">
        <v>265</v>
      </c>
      <c r="C251" s="13" t="s">
        <v>257</v>
      </c>
      <c r="D251" s="13" t="s">
        <v>265</v>
      </c>
      <c r="E251" s="14">
        <v>34</v>
      </c>
      <c r="F251" s="15">
        <v>22</v>
      </c>
      <c r="G251" s="16">
        <f t="shared" si="3"/>
        <v>56</v>
      </c>
    </row>
    <row r="252" ht="20.1" customHeight="1" spans="1:7">
      <c r="A252" s="8" t="str">
        <f>"2467202007190921051083"</f>
        <v>2467202007190921051083</v>
      </c>
      <c r="B252" s="8" t="s">
        <v>266</v>
      </c>
      <c r="C252" s="13" t="s">
        <v>257</v>
      </c>
      <c r="D252" s="13" t="s">
        <v>266</v>
      </c>
      <c r="E252" s="14">
        <v>31</v>
      </c>
      <c r="F252" s="15">
        <v>23</v>
      </c>
      <c r="G252" s="16">
        <f t="shared" si="3"/>
        <v>54</v>
      </c>
    </row>
    <row r="253" ht="20.1" customHeight="1" spans="1:7">
      <c r="A253" s="8" t="str">
        <f>"246720200717175350756"</f>
        <v>246720200717175350756</v>
      </c>
      <c r="B253" s="8" t="s">
        <v>267</v>
      </c>
      <c r="C253" s="13" t="s">
        <v>257</v>
      </c>
      <c r="D253" s="13" t="s">
        <v>267</v>
      </c>
      <c r="E253" s="14">
        <v>41</v>
      </c>
      <c r="F253" s="15">
        <v>35</v>
      </c>
      <c r="G253" s="16">
        <f t="shared" si="3"/>
        <v>76</v>
      </c>
    </row>
    <row r="254" ht="20.1" customHeight="1" spans="1:7">
      <c r="A254" s="8" t="str">
        <f>"246720200717191205780"</f>
        <v>246720200717191205780</v>
      </c>
      <c r="B254" s="8" t="s">
        <v>268</v>
      </c>
      <c r="C254" s="13" t="s">
        <v>257</v>
      </c>
      <c r="D254" s="13" t="s">
        <v>268</v>
      </c>
      <c r="E254" s="14">
        <v>37</v>
      </c>
      <c r="F254" s="15">
        <v>36</v>
      </c>
      <c r="G254" s="16">
        <f t="shared" si="3"/>
        <v>73</v>
      </c>
    </row>
    <row r="255" ht="20.1" customHeight="1" spans="1:7">
      <c r="A255" s="8" t="str">
        <f>"246720200717233616835"</f>
        <v>246720200717233616835</v>
      </c>
      <c r="B255" s="8" t="s">
        <v>269</v>
      </c>
      <c r="C255" s="13" t="s">
        <v>257</v>
      </c>
      <c r="D255" s="13" t="s">
        <v>269</v>
      </c>
      <c r="E255" s="14">
        <v>34</v>
      </c>
      <c r="F255" s="15">
        <v>37</v>
      </c>
      <c r="G255" s="16">
        <f t="shared" si="3"/>
        <v>71</v>
      </c>
    </row>
    <row r="256" ht="20.1" customHeight="1" spans="1:7">
      <c r="A256" s="8" t="str">
        <f>"246720200716002129431"</f>
        <v>246720200716002129431</v>
      </c>
      <c r="B256" s="8" t="s">
        <v>270</v>
      </c>
      <c r="C256" s="13" t="s">
        <v>257</v>
      </c>
      <c r="D256" s="13" t="s">
        <v>270</v>
      </c>
      <c r="E256" s="14">
        <v>39</v>
      </c>
      <c r="F256" s="15">
        <v>37</v>
      </c>
      <c r="G256" s="16">
        <f t="shared" si="3"/>
        <v>76</v>
      </c>
    </row>
    <row r="257" ht="20.1" customHeight="1" spans="1:7">
      <c r="A257" s="8" t="str">
        <f>"2467202007201131461433"</f>
        <v>2467202007201131461433</v>
      </c>
      <c r="B257" s="8" t="s">
        <v>271</v>
      </c>
      <c r="C257" s="13" t="s">
        <v>257</v>
      </c>
      <c r="D257" s="13" t="s">
        <v>271</v>
      </c>
      <c r="E257" s="14">
        <v>28</v>
      </c>
      <c r="F257" s="15">
        <v>26</v>
      </c>
      <c r="G257" s="16">
        <f t="shared" si="3"/>
        <v>54</v>
      </c>
    </row>
    <row r="258" ht="20.1" customHeight="1" spans="1:7">
      <c r="A258" s="8" t="str">
        <f>"246720200715084218238"</f>
        <v>246720200715084218238</v>
      </c>
      <c r="B258" s="8" t="s">
        <v>272</v>
      </c>
      <c r="C258" s="13" t="s">
        <v>257</v>
      </c>
      <c r="D258" s="13" t="s">
        <v>272</v>
      </c>
      <c r="E258" s="14">
        <v>40</v>
      </c>
      <c r="F258" s="15">
        <v>31</v>
      </c>
      <c r="G258" s="16">
        <f t="shared" si="3"/>
        <v>71</v>
      </c>
    </row>
    <row r="259" ht="20.1" customHeight="1" spans="1:7">
      <c r="A259" s="8" t="str">
        <f>"246720200715140712322"</f>
        <v>246720200715140712322</v>
      </c>
      <c r="B259" s="8" t="s">
        <v>273</v>
      </c>
      <c r="C259" s="13" t="s">
        <v>257</v>
      </c>
      <c r="D259" s="13" t="s">
        <v>273</v>
      </c>
      <c r="E259" s="14">
        <v>32</v>
      </c>
      <c r="F259" s="15">
        <v>25</v>
      </c>
      <c r="G259" s="16">
        <f t="shared" si="3"/>
        <v>57</v>
      </c>
    </row>
    <row r="260" ht="20.1" customHeight="1" spans="1:7">
      <c r="A260" s="8" t="str">
        <f>"2467202007192215091311"</f>
        <v>2467202007192215091311</v>
      </c>
      <c r="B260" s="8" t="s">
        <v>274</v>
      </c>
      <c r="C260" s="13" t="s">
        <v>257</v>
      </c>
      <c r="D260" s="13" t="s">
        <v>274</v>
      </c>
      <c r="E260" s="14">
        <v>31</v>
      </c>
      <c r="F260" s="15">
        <v>32</v>
      </c>
      <c r="G260" s="16">
        <f t="shared" ref="G260:G285" si="4">SUM(E260:F260)</f>
        <v>63</v>
      </c>
    </row>
    <row r="261" ht="20.1" customHeight="1" spans="1:7">
      <c r="A261" s="8" t="str">
        <f>"2467202007191609141208"</f>
        <v>2467202007191609141208</v>
      </c>
      <c r="B261" s="8" t="s">
        <v>275</v>
      </c>
      <c r="C261" s="13" t="s">
        <v>257</v>
      </c>
      <c r="D261" s="13" t="s">
        <v>275</v>
      </c>
      <c r="E261" s="14">
        <v>25</v>
      </c>
      <c r="F261" s="15">
        <v>19</v>
      </c>
      <c r="G261" s="16">
        <f t="shared" si="4"/>
        <v>44</v>
      </c>
    </row>
    <row r="262" ht="20.1" customHeight="1" spans="1:7">
      <c r="A262" s="8" t="str">
        <f>"2467202007182222271033"</f>
        <v>2467202007182222271033</v>
      </c>
      <c r="B262" s="8" t="s">
        <v>276</v>
      </c>
      <c r="C262" s="13" t="s">
        <v>257</v>
      </c>
      <c r="D262" s="13" t="s">
        <v>276</v>
      </c>
      <c r="E262" s="14">
        <v>37</v>
      </c>
      <c r="F262" s="15">
        <v>34</v>
      </c>
      <c r="G262" s="16">
        <f t="shared" si="4"/>
        <v>71</v>
      </c>
    </row>
    <row r="263" ht="20.1" customHeight="1" spans="1:7">
      <c r="A263" s="8" t="str">
        <f>"246720200715095910251"</f>
        <v>246720200715095910251</v>
      </c>
      <c r="B263" s="8" t="s">
        <v>277</v>
      </c>
      <c r="C263" s="13" t="s">
        <v>257</v>
      </c>
      <c r="D263" s="13" t="s">
        <v>277</v>
      </c>
      <c r="E263" s="14">
        <v>25</v>
      </c>
      <c r="F263" s="15">
        <v>20</v>
      </c>
      <c r="G263" s="16">
        <f t="shared" si="4"/>
        <v>45</v>
      </c>
    </row>
    <row r="264" ht="20.1" customHeight="1" spans="1:7">
      <c r="A264" s="8" t="str">
        <f>"2467202007191933171262"</f>
        <v>2467202007191933171262</v>
      </c>
      <c r="B264" s="8" t="s">
        <v>278</v>
      </c>
      <c r="C264" s="13" t="s">
        <v>257</v>
      </c>
      <c r="D264" s="13" t="s">
        <v>278</v>
      </c>
      <c r="E264" s="14">
        <v>37</v>
      </c>
      <c r="F264" s="15">
        <v>33</v>
      </c>
      <c r="G264" s="16">
        <f t="shared" si="4"/>
        <v>70</v>
      </c>
    </row>
    <row r="265" ht="20.1" customHeight="1" spans="1:7">
      <c r="A265" s="8" t="str">
        <f>"246720200717161258737"</f>
        <v>246720200717161258737</v>
      </c>
      <c r="B265" s="8" t="s">
        <v>279</v>
      </c>
      <c r="C265" s="13" t="s">
        <v>257</v>
      </c>
      <c r="D265" s="13" t="s">
        <v>279</v>
      </c>
      <c r="E265" s="14">
        <v>28</v>
      </c>
      <c r="F265" s="15">
        <v>22</v>
      </c>
      <c r="G265" s="16">
        <f t="shared" si="4"/>
        <v>50</v>
      </c>
    </row>
    <row r="266" ht="20.1" customHeight="1" spans="1:7">
      <c r="A266" s="8" t="str">
        <f>"246720200716025037433"</f>
        <v>246720200716025037433</v>
      </c>
      <c r="B266" s="8" t="s">
        <v>280</v>
      </c>
      <c r="C266" s="13" t="s">
        <v>257</v>
      </c>
      <c r="D266" s="13" t="s">
        <v>280</v>
      </c>
      <c r="E266" s="14">
        <v>40</v>
      </c>
      <c r="F266" s="15">
        <v>35</v>
      </c>
      <c r="G266" s="16">
        <f t="shared" si="4"/>
        <v>75</v>
      </c>
    </row>
    <row r="267" ht="20.1" customHeight="1" spans="1:7">
      <c r="A267" s="8" t="str">
        <f>"246720200715094036247"</f>
        <v>246720200715094036247</v>
      </c>
      <c r="B267" s="8" t="s">
        <v>281</v>
      </c>
      <c r="C267" s="13" t="s">
        <v>257</v>
      </c>
      <c r="D267" s="13" t="s">
        <v>281</v>
      </c>
      <c r="E267" s="14">
        <v>35</v>
      </c>
      <c r="F267" s="15">
        <v>25</v>
      </c>
      <c r="G267" s="16">
        <f t="shared" si="4"/>
        <v>60</v>
      </c>
    </row>
    <row r="268" ht="20.1" customHeight="1" spans="1:7">
      <c r="A268" s="8" t="str">
        <f>"246720200717214952817"</f>
        <v>246720200717214952817</v>
      </c>
      <c r="B268" s="8" t="s">
        <v>282</v>
      </c>
      <c r="C268" s="13" t="s">
        <v>257</v>
      </c>
      <c r="D268" s="13" t="s">
        <v>282</v>
      </c>
      <c r="E268" s="14">
        <v>31</v>
      </c>
      <c r="F268" s="15">
        <v>27</v>
      </c>
      <c r="G268" s="16">
        <f t="shared" si="4"/>
        <v>58</v>
      </c>
    </row>
    <row r="269" ht="20.1" customHeight="1" spans="1:7">
      <c r="A269" s="8" t="str">
        <f>"246720200718110204878"</f>
        <v>246720200718110204878</v>
      </c>
      <c r="B269" s="8" t="s">
        <v>283</v>
      </c>
      <c r="C269" s="13" t="s">
        <v>257</v>
      </c>
      <c r="D269" s="13" t="s">
        <v>283</v>
      </c>
      <c r="E269" s="14">
        <v>32</v>
      </c>
      <c r="F269" s="15">
        <v>28</v>
      </c>
      <c r="G269" s="16">
        <f t="shared" si="4"/>
        <v>60</v>
      </c>
    </row>
    <row r="270" ht="20.1" customHeight="1" spans="1:7">
      <c r="A270" s="8" t="str">
        <f>"246720200714135357124"</f>
        <v>246720200714135357124</v>
      </c>
      <c r="B270" s="8" t="s">
        <v>284</v>
      </c>
      <c r="C270" s="13" t="s">
        <v>257</v>
      </c>
      <c r="D270" s="13" t="s">
        <v>284</v>
      </c>
      <c r="E270" s="14">
        <v>30</v>
      </c>
      <c r="F270" s="15">
        <v>22</v>
      </c>
      <c r="G270" s="16">
        <f t="shared" si="4"/>
        <v>52</v>
      </c>
    </row>
    <row r="271" ht="20.1" customHeight="1" spans="1:7">
      <c r="A271" s="8" t="str">
        <f>"246720200715131923312"</f>
        <v>246720200715131923312</v>
      </c>
      <c r="B271" s="8" t="s">
        <v>285</v>
      </c>
      <c r="C271" s="13" t="s">
        <v>257</v>
      </c>
      <c r="D271" s="13" t="s">
        <v>285</v>
      </c>
      <c r="E271" s="14">
        <v>40</v>
      </c>
      <c r="F271" s="15">
        <v>36</v>
      </c>
      <c r="G271" s="16">
        <f t="shared" si="4"/>
        <v>76</v>
      </c>
    </row>
    <row r="272" ht="20.1" customHeight="1" spans="1:7">
      <c r="A272" s="8" t="str">
        <f>"246720200715185444377"</f>
        <v>246720200715185444377</v>
      </c>
      <c r="B272" s="8" t="s">
        <v>286</v>
      </c>
      <c r="C272" s="13" t="s">
        <v>257</v>
      </c>
      <c r="D272" s="13" t="s">
        <v>286</v>
      </c>
      <c r="E272" s="14">
        <v>27</v>
      </c>
      <c r="F272" s="15">
        <v>23</v>
      </c>
      <c r="G272" s="16">
        <f t="shared" si="4"/>
        <v>50</v>
      </c>
    </row>
    <row r="273" ht="20.1" customHeight="1" spans="1:7">
      <c r="A273" s="8" t="str">
        <f>"246720200715155026349"</f>
        <v>246720200715155026349</v>
      </c>
      <c r="B273" s="8" t="s">
        <v>287</v>
      </c>
      <c r="C273" s="13" t="s">
        <v>288</v>
      </c>
      <c r="D273" s="13" t="s">
        <v>287</v>
      </c>
      <c r="E273" s="14">
        <v>35</v>
      </c>
      <c r="F273" s="15">
        <v>34</v>
      </c>
      <c r="G273" s="16">
        <f t="shared" si="4"/>
        <v>69</v>
      </c>
    </row>
    <row r="274" ht="20.1" customHeight="1" spans="1:7">
      <c r="A274" s="8" t="str">
        <f>"246720200717112642676"</f>
        <v>246720200717112642676</v>
      </c>
      <c r="B274" s="8" t="s">
        <v>289</v>
      </c>
      <c r="C274" s="13" t="s">
        <v>288</v>
      </c>
      <c r="D274" s="13" t="s">
        <v>289</v>
      </c>
      <c r="E274" s="14">
        <v>31</v>
      </c>
      <c r="F274" s="15">
        <v>36</v>
      </c>
      <c r="G274" s="16">
        <f t="shared" si="4"/>
        <v>67</v>
      </c>
    </row>
    <row r="275" ht="20.1" customHeight="1" spans="1:7">
      <c r="A275" s="8" t="str">
        <f>"246720200718185517990"</f>
        <v>246720200718185517990</v>
      </c>
      <c r="B275" s="8" t="s">
        <v>290</v>
      </c>
      <c r="C275" s="13" t="s">
        <v>288</v>
      </c>
      <c r="D275" s="13" t="s">
        <v>290</v>
      </c>
      <c r="E275" s="14">
        <v>30</v>
      </c>
      <c r="F275" s="15">
        <v>29</v>
      </c>
      <c r="G275" s="16">
        <f t="shared" si="4"/>
        <v>59</v>
      </c>
    </row>
    <row r="276" ht="20.1" customHeight="1" spans="1:7">
      <c r="A276" s="8" t="str">
        <f>"2467202007201432261512"</f>
        <v>2467202007201432261512</v>
      </c>
      <c r="B276" s="8" t="s">
        <v>291</v>
      </c>
      <c r="C276" s="13" t="s">
        <v>288</v>
      </c>
      <c r="D276" s="13" t="s">
        <v>291</v>
      </c>
      <c r="E276" s="14">
        <v>38</v>
      </c>
      <c r="F276" s="15">
        <v>34</v>
      </c>
      <c r="G276" s="16">
        <f t="shared" si="4"/>
        <v>72</v>
      </c>
    </row>
    <row r="277" ht="20.1" customHeight="1" spans="1:7">
      <c r="A277" s="8" t="str">
        <f>"2467202007192008001267"</f>
        <v>2467202007192008001267</v>
      </c>
      <c r="B277" s="8" t="s">
        <v>292</v>
      </c>
      <c r="C277" s="13" t="s">
        <v>288</v>
      </c>
      <c r="D277" s="13" t="s">
        <v>292</v>
      </c>
      <c r="E277" s="14">
        <v>28</v>
      </c>
      <c r="F277" s="15">
        <v>25</v>
      </c>
      <c r="G277" s="16">
        <f t="shared" si="4"/>
        <v>53</v>
      </c>
    </row>
    <row r="278" ht="20.1" customHeight="1" spans="1:7">
      <c r="A278" s="8" t="str">
        <f>"2467202007201620251548"</f>
        <v>2467202007201620251548</v>
      </c>
      <c r="B278" s="8" t="s">
        <v>293</v>
      </c>
      <c r="C278" s="13" t="s">
        <v>288</v>
      </c>
      <c r="D278" s="13" t="s">
        <v>293</v>
      </c>
      <c r="E278" s="14">
        <v>33</v>
      </c>
      <c r="F278" s="15">
        <v>30</v>
      </c>
      <c r="G278" s="16">
        <f t="shared" si="4"/>
        <v>63</v>
      </c>
    </row>
    <row r="279" ht="20.1" customHeight="1" spans="1:7">
      <c r="A279" s="8" t="str">
        <f>"246720200717184554774"</f>
        <v>246720200717184554774</v>
      </c>
      <c r="B279" s="8" t="s">
        <v>294</v>
      </c>
      <c r="C279" s="13" t="s">
        <v>288</v>
      </c>
      <c r="D279" s="13" t="s">
        <v>294</v>
      </c>
      <c r="E279" s="14">
        <v>32</v>
      </c>
      <c r="F279" s="15">
        <v>33</v>
      </c>
      <c r="G279" s="16">
        <f t="shared" si="4"/>
        <v>65</v>
      </c>
    </row>
    <row r="280" ht="20.1" customHeight="1" spans="1:7">
      <c r="A280" s="8" t="str">
        <f>"246720200716073720437"</f>
        <v>246720200716073720437</v>
      </c>
      <c r="B280" s="8" t="s">
        <v>295</v>
      </c>
      <c r="C280" s="13" t="s">
        <v>288</v>
      </c>
      <c r="D280" s="13" t="s">
        <v>295</v>
      </c>
      <c r="E280" s="14">
        <v>34</v>
      </c>
      <c r="F280" s="15">
        <v>35</v>
      </c>
      <c r="G280" s="16">
        <f t="shared" si="4"/>
        <v>69</v>
      </c>
    </row>
    <row r="281" ht="20.1" customHeight="1" spans="1:7">
      <c r="A281" s="8" t="str">
        <f>"2467202007191044051113"</f>
        <v>2467202007191044051113</v>
      </c>
      <c r="B281" s="8" t="s">
        <v>296</v>
      </c>
      <c r="C281" s="13" t="s">
        <v>288</v>
      </c>
      <c r="D281" s="13" t="s">
        <v>296</v>
      </c>
      <c r="E281" s="14">
        <v>36</v>
      </c>
      <c r="F281" s="15">
        <v>31</v>
      </c>
      <c r="G281" s="16">
        <f t="shared" si="4"/>
        <v>67</v>
      </c>
    </row>
    <row r="282" ht="20.1" customHeight="1" spans="1:7">
      <c r="A282" s="8" t="str">
        <f>"246720200715140150319"</f>
        <v>246720200715140150319</v>
      </c>
      <c r="B282" s="8" t="s">
        <v>297</v>
      </c>
      <c r="C282" s="13" t="s">
        <v>288</v>
      </c>
      <c r="D282" s="13" t="s">
        <v>297</v>
      </c>
      <c r="E282" s="14">
        <v>24</v>
      </c>
      <c r="F282" s="15">
        <v>24</v>
      </c>
      <c r="G282" s="16">
        <f t="shared" si="4"/>
        <v>48</v>
      </c>
    </row>
    <row r="283" ht="20.1" customHeight="1" spans="1:7">
      <c r="A283" s="8" t="str">
        <f>"2467202007192202021305"</f>
        <v>2467202007192202021305</v>
      </c>
      <c r="B283" s="8" t="s">
        <v>298</v>
      </c>
      <c r="C283" s="13" t="s">
        <v>288</v>
      </c>
      <c r="D283" s="13" t="s">
        <v>298</v>
      </c>
      <c r="E283" s="14">
        <v>39</v>
      </c>
      <c r="F283" s="15">
        <v>38</v>
      </c>
      <c r="G283" s="16">
        <f t="shared" si="4"/>
        <v>77</v>
      </c>
    </row>
    <row r="284" ht="20.1" customHeight="1" spans="1:7">
      <c r="A284" s="8" t="str">
        <f>"2467202007191757241240"</f>
        <v>2467202007191757241240</v>
      </c>
      <c r="B284" s="8" t="s">
        <v>299</v>
      </c>
      <c r="C284" s="13" t="s">
        <v>288</v>
      </c>
      <c r="D284" s="13" t="s">
        <v>299</v>
      </c>
      <c r="E284" s="14">
        <v>24</v>
      </c>
      <c r="F284" s="15">
        <v>22</v>
      </c>
      <c r="G284" s="16">
        <f t="shared" si="4"/>
        <v>46</v>
      </c>
    </row>
    <row r="285" ht="20.1" customHeight="1" spans="1:7">
      <c r="A285" s="8" t="str">
        <f>"246720200717171606751"</f>
        <v>246720200717171606751</v>
      </c>
      <c r="B285" s="8" t="s">
        <v>300</v>
      </c>
      <c r="C285" s="13" t="s">
        <v>288</v>
      </c>
      <c r="D285" s="13" t="s">
        <v>300</v>
      </c>
      <c r="E285" s="14">
        <v>36</v>
      </c>
      <c r="F285" s="15">
        <v>30</v>
      </c>
      <c r="G285" s="16">
        <f t="shared" si="4"/>
        <v>66</v>
      </c>
    </row>
    <row r="286" ht="20.1" customHeight="1" spans="1:7">
      <c r="A286" s="8" t="str">
        <f>"246720200716203659591"</f>
        <v>246720200716203659591</v>
      </c>
      <c r="B286" s="8" t="s">
        <v>301</v>
      </c>
      <c r="C286" s="13" t="s">
        <v>288</v>
      </c>
      <c r="D286" s="13" t="s">
        <v>301</v>
      </c>
      <c r="E286" s="14">
        <v>32</v>
      </c>
      <c r="F286" s="15">
        <v>31</v>
      </c>
      <c r="G286" s="16">
        <f t="shared" ref="G286:G349" si="5">SUM(E286:F286)</f>
        <v>63</v>
      </c>
    </row>
    <row r="287" ht="20.1" customHeight="1" spans="1:7">
      <c r="A287" s="8" t="str">
        <f>"2467202007192236371322"</f>
        <v>2467202007192236371322</v>
      </c>
      <c r="B287" s="8" t="s">
        <v>302</v>
      </c>
      <c r="C287" s="13" t="s">
        <v>288</v>
      </c>
      <c r="D287" s="13" t="s">
        <v>302</v>
      </c>
      <c r="E287" s="14">
        <v>31</v>
      </c>
      <c r="F287" s="15">
        <v>32</v>
      </c>
      <c r="G287" s="16">
        <f t="shared" si="5"/>
        <v>63</v>
      </c>
    </row>
    <row r="288" ht="20.1" customHeight="1" spans="1:7">
      <c r="A288" s="8" t="str">
        <f>"246720200718183353986"</f>
        <v>246720200718183353986</v>
      </c>
      <c r="B288" s="8" t="s">
        <v>303</v>
      </c>
      <c r="C288" s="13" t="s">
        <v>288</v>
      </c>
      <c r="D288" s="13" t="s">
        <v>303</v>
      </c>
      <c r="E288" s="14">
        <v>35</v>
      </c>
      <c r="F288" s="15">
        <v>33</v>
      </c>
      <c r="G288" s="16">
        <f t="shared" si="5"/>
        <v>68</v>
      </c>
    </row>
    <row r="289" ht="20.1" customHeight="1" spans="1:7">
      <c r="A289" s="8" t="str">
        <f>"24672020071408332616"</f>
        <v>24672020071408332616</v>
      </c>
      <c r="B289" s="8" t="s">
        <v>304</v>
      </c>
      <c r="C289" s="13" t="s">
        <v>288</v>
      </c>
      <c r="D289" s="13" t="s">
        <v>304</v>
      </c>
      <c r="E289" s="14">
        <v>30</v>
      </c>
      <c r="F289" s="15">
        <v>23</v>
      </c>
      <c r="G289" s="16">
        <f t="shared" si="5"/>
        <v>53</v>
      </c>
    </row>
    <row r="290" ht="20.1" customHeight="1" spans="1:7">
      <c r="A290" s="8" t="str">
        <f>"246720200715145925333"</f>
        <v>246720200715145925333</v>
      </c>
      <c r="B290" s="8" t="s">
        <v>305</v>
      </c>
      <c r="C290" s="13" t="s">
        <v>288</v>
      </c>
      <c r="D290" s="13" t="s">
        <v>305</v>
      </c>
      <c r="E290" s="14">
        <v>37</v>
      </c>
      <c r="F290" s="15">
        <v>35</v>
      </c>
      <c r="G290" s="16">
        <f t="shared" si="5"/>
        <v>72</v>
      </c>
    </row>
    <row r="291" ht="20.1" customHeight="1" spans="1:7">
      <c r="A291" s="8" t="str">
        <f>"246720200715153409347"</f>
        <v>246720200715153409347</v>
      </c>
      <c r="B291" s="8" t="s">
        <v>306</v>
      </c>
      <c r="C291" s="13" t="s">
        <v>288</v>
      </c>
      <c r="D291" s="13" t="s">
        <v>306</v>
      </c>
      <c r="E291" s="14">
        <v>37</v>
      </c>
      <c r="F291" s="15">
        <v>32</v>
      </c>
      <c r="G291" s="16">
        <f t="shared" si="5"/>
        <v>69</v>
      </c>
    </row>
    <row r="292" ht="20.1" customHeight="1" spans="1:7">
      <c r="A292" s="8" t="str">
        <f>"2467202007201404021499"</f>
        <v>2467202007201404021499</v>
      </c>
      <c r="B292" s="8" t="s">
        <v>307</v>
      </c>
      <c r="C292" s="13" t="s">
        <v>288</v>
      </c>
      <c r="D292" s="13" t="s">
        <v>307</v>
      </c>
      <c r="E292" s="14">
        <v>30</v>
      </c>
      <c r="F292" s="15">
        <v>25</v>
      </c>
      <c r="G292" s="16">
        <f t="shared" si="5"/>
        <v>55</v>
      </c>
    </row>
    <row r="293" ht="20.1" customHeight="1" spans="1:7">
      <c r="A293" s="8" t="str">
        <f>"246720200715084905241"</f>
        <v>246720200715084905241</v>
      </c>
      <c r="B293" s="8" t="s">
        <v>308</v>
      </c>
      <c r="C293" s="13" t="s">
        <v>288</v>
      </c>
      <c r="D293" s="13" t="s">
        <v>308</v>
      </c>
      <c r="E293" s="14">
        <v>34</v>
      </c>
      <c r="F293" s="15">
        <v>34</v>
      </c>
      <c r="G293" s="16">
        <f t="shared" si="5"/>
        <v>68</v>
      </c>
    </row>
    <row r="294" ht="20.1" customHeight="1" spans="1:7">
      <c r="A294" s="8" t="str">
        <f>"246720200717185933778"</f>
        <v>246720200717185933778</v>
      </c>
      <c r="B294" s="8" t="s">
        <v>309</v>
      </c>
      <c r="C294" s="13" t="s">
        <v>288</v>
      </c>
      <c r="D294" s="13" t="s">
        <v>309</v>
      </c>
      <c r="E294" s="14">
        <v>34</v>
      </c>
      <c r="F294" s="15">
        <v>32</v>
      </c>
      <c r="G294" s="16">
        <f t="shared" si="5"/>
        <v>66</v>
      </c>
    </row>
    <row r="295" ht="20.1" customHeight="1" spans="1:7">
      <c r="A295" s="8" t="str">
        <f>"2467202007191308221161"</f>
        <v>2467202007191308221161</v>
      </c>
      <c r="B295" s="8" t="s">
        <v>310</v>
      </c>
      <c r="C295" s="13" t="s">
        <v>288</v>
      </c>
      <c r="D295" s="13" t="s">
        <v>310</v>
      </c>
      <c r="E295" s="14">
        <v>0</v>
      </c>
      <c r="F295" s="15">
        <v>0</v>
      </c>
      <c r="G295" s="16">
        <f t="shared" si="5"/>
        <v>0</v>
      </c>
    </row>
    <row r="296" ht="20.1" customHeight="1" spans="1:7">
      <c r="A296" s="8" t="str">
        <f>"246720200716150823532"</f>
        <v>246720200716150823532</v>
      </c>
      <c r="B296" s="8" t="s">
        <v>311</v>
      </c>
      <c r="C296" s="13" t="s">
        <v>288</v>
      </c>
      <c r="D296" s="13" t="s">
        <v>311</v>
      </c>
      <c r="E296" s="14">
        <v>33</v>
      </c>
      <c r="F296" s="15">
        <v>33</v>
      </c>
      <c r="G296" s="16">
        <f t="shared" si="5"/>
        <v>66</v>
      </c>
    </row>
    <row r="297" ht="20.1" customHeight="1" spans="1:7">
      <c r="A297" s="8" t="str">
        <f>"246720200716092408455"</f>
        <v>246720200716092408455</v>
      </c>
      <c r="B297" s="8" t="s">
        <v>312</v>
      </c>
      <c r="C297" s="13" t="s">
        <v>288</v>
      </c>
      <c r="D297" s="13" t="s">
        <v>312</v>
      </c>
      <c r="E297" s="14">
        <v>41</v>
      </c>
      <c r="F297" s="15">
        <v>29</v>
      </c>
      <c r="G297" s="16">
        <f t="shared" si="5"/>
        <v>70</v>
      </c>
    </row>
    <row r="298" ht="20.1" customHeight="1" spans="1:7">
      <c r="A298" s="8" t="str">
        <f>"246720200715131453310"</f>
        <v>246720200715131453310</v>
      </c>
      <c r="B298" s="8" t="s">
        <v>313</v>
      </c>
      <c r="C298" s="13" t="s">
        <v>288</v>
      </c>
      <c r="D298" s="13" t="s">
        <v>313</v>
      </c>
      <c r="E298" s="14">
        <v>32</v>
      </c>
      <c r="F298" s="15">
        <v>30</v>
      </c>
      <c r="G298" s="16">
        <f t="shared" si="5"/>
        <v>62</v>
      </c>
    </row>
    <row r="299" ht="20.1" customHeight="1" spans="1:7">
      <c r="A299" s="8" t="str">
        <f>"246720200718125035911"</f>
        <v>246720200718125035911</v>
      </c>
      <c r="B299" s="8" t="s">
        <v>314</v>
      </c>
      <c r="C299" s="13" t="s">
        <v>288</v>
      </c>
      <c r="D299" s="13" t="s">
        <v>314</v>
      </c>
      <c r="E299" s="14">
        <v>35</v>
      </c>
      <c r="F299" s="15">
        <v>34</v>
      </c>
      <c r="G299" s="16">
        <f t="shared" si="5"/>
        <v>69</v>
      </c>
    </row>
    <row r="300" ht="20.1" customHeight="1" spans="1:7">
      <c r="A300" s="8" t="str">
        <f>"246720200717083520644"</f>
        <v>246720200717083520644</v>
      </c>
      <c r="B300" s="8" t="s">
        <v>315</v>
      </c>
      <c r="C300" s="13" t="s">
        <v>288</v>
      </c>
      <c r="D300" s="13" t="s">
        <v>315</v>
      </c>
      <c r="E300" s="14">
        <v>34</v>
      </c>
      <c r="F300" s="15">
        <v>23</v>
      </c>
      <c r="G300" s="16">
        <f t="shared" si="5"/>
        <v>57</v>
      </c>
    </row>
    <row r="301" ht="20.1" customHeight="1" spans="1:7">
      <c r="A301" s="8" t="str">
        <f>"246720200715190013378"</f>
        <v>246720200715190013378</v>
      </c>
      <c r="B301" s="8" t="s">
        <v>316</v>
      </c>
      <c r="C301" s="13" t="s">
        <v>288</v>
      </c>
      <c r="D301" s="13" t="s">
        <v>316</v>
      </c>
      <c r="E301" s="14">
        <v>32</v>
      </c>
      <c r="F301" s="15">
        <v>40</v>
      </c>
      <c r="G301" s="16">
        <f t="shared" si="5"/>
        <v>72</v>
      </c>
    </row>
    <row r="302" ht="20.1" customHeight="1" spans="1:7">
      <c r="A302" s="8" t="str">
        <f>"246720200714165108150"</f>
        <v>246720200714165108150</v>
      </c>
      <c r="B302" s="8" t="s">
        <v>317</v>
      </c>
      <c r="C302" s="13" t="s">
        <v>288</v>
      </c>
      <c r="D302" s="13" t="s">
        <v>317</v>
      </c>
      <c r="E302" s="14">
        <v>34</v>
      </c>
      <c r="F302" s="15">
        <v>30</v>
      </c>
      <c r="G302" s="16">
        <f t="shared" si="5"/>
        <v>64</v>
      </c>
    </row>
    <row r="303" ht="20.1" customHeight="1" spans="1:7">
      <c r="A303" s="8" t="str">
        <f>"246720200716101249462"</f>
        <v>246720200716101249462</v>
      </c>
      <c r="B303" s="8" t="s">
        <v>318</v>
      </c>
      <c r="C303" s="13" t="s">
        <v>319</v>
      </c>
      <c r="D303" s="13" t="s">
        <v>318</v>
      </c>
      <c r="E303" s="14">
        <v>35</v>
      </c>
      <c r="F303" s="15">
        <v>31</v>
      </c>
      <c r="G303" s="16">
        <f t="shared" si="5"/>
        <v>66</v>
      </c>
    </row>
    <row r="304" ht="20.1" customHeight="1" spans="1:7">
      <c r="A304" s="8" t="str">
        <f>"2467202007191311561163"</f>
        <v>2467202007191311561163</v>
      </c>
      <c r="B304" s="8" t="s">
        <v>320</v>
      </c>
      <c r="C304" s="13" t="s">
        <v>319</v>
      </c>
      <c r="D304" s="13" t="s">
        <v>320</v>
      </c>
      <c r="E304" s="14">
        <v>0</v>
      </c>
      <c r="F304" s="15">
        <v>0</v>
      </c>
      <c r="G304" s="16">
        <f t="shared" si="5"/>
        <v>0</v>
      </c>
    </row>
    <row r="305" ht="20.1" customHeight="1" spans="1:7">
      <c r="A305" s="8" t="str">
        <f>"2467202007190951261093"</f>
        <v>2467202007190951261093</v>
      </c>
      <c r="B305" s="8" t="s">
        <v>321</v>
      </c>
      <c r="C305" s="13" t="s">
        <v>319</v>
      </c>
      <c r="D305" s="13" t="s">
        <v>321</v>
      </c>
      <c r="E305" s="14">
        <v>37</v>
      </c>
      <c r="F305" s="15">
        <v>38</v>
      </c>
      <c r="G305" s="16">
        <f t="shared" si="5"/>
        <v>75</v>
      </c>
    </row>
    <row r="306" ht="20.1" customHeight="1" spans="1:7">
      <c r="A306" s="8" t="str">
        <f>"2467202007191710111224"</f>
        <v>2467202007191710111224</v>
      </c>
      <c r="B306" s="8" t="s">
        <v>322</v>
      </c>
      <c r="C306" s="13" t="s">
        <v>319</v>
      </c>
      <c r="D306" s="13" t="s">
        <v>322</v>
      </c>
      <c r="E306" s="14">
        <v>35</v>
      </c>
      <c r="F306" s="15">
        <v>28</v>
      </c>
      <c r="G306" s="16">
        <f t="shared" si="5"/>
        <v>63</v>
      </c>
    </row>
    <row r="307" ht="20.1" customHeight="1" spans="1:7">
      <c r="A307" s="8" t="str">
        <f>"246720200717114107678"</f>
        <v>246720200717114107678</v>
      </c>
      <c r="B307" s="8" t="s">
        <v>323</v>
      </c>
      <c r="C307" s="13" t="s">
        <v>319</v>
      </c>
      <c r="D307" s="13" t="s">
        <v>323</v>
      </c>
      <c r="E307" s="14">
        <v>26</v>
      </c>
      <c r="F307" s="15">
        <v>24</v>
      </c>
      <c r="G307" s="16">
        <f t="shared" si="5"/>
        <v>50</v>
      </c>
    </row>
    <row r="308" ht="20.1" customHeight="1" spans="1:7">
      <c r="A308" s="8" t="str">
        <f>"2467202007182211461031"</f>
        <v>2467202007182211461031</v>
      </c>
      <c r="B308" s="8" t="s">
        <v>324</v>
      </c>
      <c r="C308" s="13" t="s">
        <v>319</v>
      </c>
      <c r="D308" s="13" t="s">
        <v>324</v>
      </c>
      <c r="E308" s="14">
        <v>37</v>
      </c>
      <c r="F308" s="15">
        <v>32</v>
      </c>
      <c r="G308" s="16">
        <f t="shared" si="5"/>
        <v>69</v>
      </c>
    </row>
    <row r="309" ht="20.1" customHeight="1" spans="1:7">
      <c r="A309" s="8" t="str">
        <f>"246720200717183007768"</f>
        <v>246720200717183007768</v>
      </c>
      <c r="B309" s="8" t="s">
        <v>325</v>
      </c>
      <c r="C309" s="13" t="s">
        <v>319</v>
      </c>
      <c r="D309" s="13" t="s">
        <v>325</v>
      </c>
      <c r="E309" s="14">
        <v>41</v>
      </c>
      <c r="F309" s="15">
        <v>37</v>
      </c>
      <c r="G309" s="16">
        <f t="shared" si="5"/>
        <v>78</v>
      </c>
    </row>
    <row r="310" ht="20.1" customHeight="1" spans="1:7">
      <c r="A310" s="8" t="str">
        <f>"246720200716164935554"</f>
        <v>246720200716164935554</v>
      </c>
      <c r="B310" s="8" t="s">
        <v>326</v>
      </c>
      <c r="C310" s="13" t="s">
        <v>319</v>
      </c>
      <c r="D310" s="13" t="s">
        <v>326</v>
      </c>
      <c r="E310" s="14">
        <v>39</v>
      </c>
      <c r="F310" s="15">
        <v>32</v>
      </c>
      <c r="G310" s="16">
        <f t="shared" si="5"/>
        <v>71</v>
      </c>
    </row>
    <row r="311" ht="20.1" customHeight="1" spans="1:7">
      <c r="A311" s="8" t="str">
        <f>"246720200718110749883"</f>
        <v>246720200718110749883</v>
      </c>
      <c r="B311" s="8" t="s">
        <v>327</v>
      </c>
      <c r="C311" s="13" t="s">
        <v>319</v>
      </c>
      <c r="D311" s="13" t="s">
        <v>327</v>
      </c>
      <c r="E311" s="14">
        <v>30</v>
      </c>
      <c r="F311" s="15">
        <v>24</v>
      </c>
      <c r="G311" s="16">
        <f t="shared" si="5"/>
        <v>54</v>
      </c>
    </row>
    <row r="312" ht="20.1" customHeight="1" spans="1:7">
      <c r="A312" s="8" t="str">
        <f>"246720200715134705316"</f>
        <v>246720200715134705316</v>
      </c>
      <c r="B312" s="8" t="s">
        <v>328</v>
      </c>
      <c r="C312" s="13" t="s">
        <v>319</v>
      </c>
      <c r="D312" s="13" t="s">
        <v>328</v>
      </c>
      <c r="E312" s="14">
        <v>27</v>
      </c>
      <c r="F312" s="15">
        <v>22</v>
      </c>
      <c r="G312" s="16">
        <f t="shared" si="5"/>
        <v>49</v>
      </c>
    </row>
    <row r="313" ht="20.1" customHeight="1" spans="1:7">
      <c r="A313" s="8" t="str">
        <f>"2467202007192106131287"</f>
        <v>2467202007192106131287</v>
      </c>
      <c r="B313" s="8" t="s">
        <v>329</v>
      </c>
      <c r="C313" s="13" t="s">
        <v>319</v>
      </c>
      <c r="D313" s="13" t="s">
        <v>329</v>
      </c>
      <c r="E313" s="14">
        <v>37</v>
      </c>
      <c r="F313" s="15">
        <v>33</v>
      </c>
      <c r="G313" s="16">
        <f t="shared" si="5"/>
        <v>70</v>
      </c>
    </row>
    <row r="314" ht="20.1" customHeight="1" spans="1:7">
      <c r="A314" s="8" t="str">
        <f>"246720200716175709568"</f>
        <v>246720200716175709568</v>
      </c>
      <c r="B314" s="8" t="s">
        <v>330</v>
      </c>
      <c r="C314" s="13" t="s">
        <v>319</v>
      </c>
      <c r="D314" s="13" t="s">
        <v>330</v>
      </c>
      <c r="E314" s="14">
        <v>18</v>
      </c>
      <c r="F314" s="15">
        <v>17</v>
      </c>
      <c r="G314" s="16">
        <f t="shared" si="5"/>
        <v>35</v>
      </c>
    </row>
    <row r="315" ht="20.1" customHeight="1" spans="1:7">
      <c r="A315" s="8" t="str">
        <f>"246720200714211142194"</f>
        <v>246720200714211142194</v>
      </c>
      <c r="B315" s="8" t="s">
        <v>331</v>
      </c>
      <c r="C315" s="13" t="s">
        <v>319</v>
      </c>
      <c r="D315" s="13" t="s">
        <v>331</v>
      </c>
      <c r="E315" s="14">
        <v>21</v>
      </c>
      <c r="F315" s="15">
        <v>17</v>
      </c>
      <c r="G315" s="16">
        <f t="shared" si="5"/>
        <v>38</v>
      </c>
    </row>
    <row r="316" ht="20.1" customHeight="1" spans="1:7">
      <c r="A316" s="8" t="str">
        <f>"246720200718102846869"</f>
        <v>246720200718102846869</v>
      </c>
      <c r="B316" s="8" t="s">
        <v>332</v>
      </c>
      <c r="C316" s="13" t="s">
        <v>319</v>
      </c>
      <c r="D316" s="13" t="s">
        <v>332</v>
      </c>
      <c r="E316" s="14">
        <v>33</v>
      </c>
      <c r="F316" s="15">
        <v>30</v>
      </c>
      <c r="G316" s="16">
        <f t="shared" si="5"/>
        <v>63</v>
      </c>
    </row>
    <row r="317" ht="20.1" customHeight="1" spans="1:7">
      <c r="A317" s="8" t="str">
        <f>"246720200716115544492"</f>
        <v>246720200716115544492</v>
      </c>
      <c r="B317" s="8" t="s">
        <v>333</v>
      </c>
      <c r="C317" s="13" t="s">
        <v>319</v>
      </c>
      <c r="D317" s="13" t="s">
        <v>333</v>
      </c>
      <c r="E317" s="14">
        <v>38</v>
      </c>
      <c r="F317" s="15">
        <v>35</v>
      </c>
      <c r="G317" s="16">
        <f t="shared" si="5"/>
        <v>73</v>
      </c>
    </row>
    <row r="318" ht="20.1" customHeight="1" spans="1:7">
      <c r="A318" s="8" t="str">
        <f>"246720200716220826609"</f>
        <v>246720200716220826609</v>
      </c>
      <c r="B318" s="8" t="s">
        <v>334</v>
      </c>
      <c r="C318" s="13" t="s">
        <v>319</v>
      </c>
      <c r="D318" s="13" t="s">
        <v>334</v>
      </c>
      <c r="E318" s="14">
        <v>32</v>
      </c>
      <c r="F318" s="15">
        <v>29</v>
      </c>
      <c r="G318" s="16">
        <f t="shared" si="5"/>
        <v>61</v>
      </c>
    </row>
    <row r="319" ht="20.1" customHeight="1" spans="1:7">
      <c r="A319" s="8" t="str">
        <f>"2467202007200940091390"</f>
        <v>2467202007200940091390</v>
      </c>
      <c r="B319" s="8" t="s">
        <v>335</v>
      </c>
      <c r="C319" s="13" t="s">
        <v>319</v>
      </c>
      <c r="D319" s="13" t="s">
        <v>335</v>
      </c>
      <c r="E319" s="14">
        <v>38</v>
      </c>
      <c r="F319" s="15">
        <v>34</v>
      </c>
      <c r="G319" s="16">
        <f t="shared" si="5"/>
        <v>72</v>
      </c>
    </row>
    <row r="320" ht="20.1" customHeight="1" spans="1:7">
      <c r="A320" s="8" t="str">
        <f>"246720200717200631792"</f>
        <v>246720200717200631792</v>
      </c>
      <c r="B320" s="8" t="s">
        <v>336</v>
      </c>
      <c r="C320" s="13" t="s">
        <v>319</v>
      </c>
      <c r="D320" s="13" t="s">
        <v>336</v>
      </c>
      <c r="E320" s="14">
        <v>30</v>
      </c>
      <c r="F320" s="15">
        <v>29</v>
      </c>
      <c r="G320" s="16">
        <f t="shared" si="5"/>
        <v>59</v>
      </c>
    </row>
    <row r="321" ht="20.1" customHeight="1" spans="1:7">
      <c r="A321" s="8" t="str">
        <f>"2467202007191557161205"</f>
        <v>2467202007191557161205</v>
      </c>
      <c r="B321" s="8" t="s">
        <v>337</v>
      </c>
      <c r="C321" s="13" t="s">
        <v>319</v>
      </c>
      <c r="D321" s="13" t="s">
        <v>337</v>
      </c>
      <c r="E321" s="14">
        <v>36</v>
      </c>
      <c r="F321" s="15">
        <v>33</v>
      </c>
      <c r="G321" s="16">
        <f t="shared" si="5"/>
        <v>69</v>
      </c>
    </row>
    <row r="322" ht="20.1" customHeight="1" spans="1:7">
      <c r="A322" s="8" t="str">
        <f>"246720200714203743186"</f>
        <v>246720200714203743186</v>
      </c>
      <c r="B322" s="8" t="s">
        <v>338</v>
      </c>
      <c r="C322" s="13" t="s">
        <v>319</v>
      </c>
      <c r="D322" s="13" t="s">
        <v>338</v>
      </c>
      <c r="E322" s="14">
        <v>31</v>
      </c>
      <c r="F322" s="15">
        <v>31</v>
      </c>
      <c r="G322" s="16">
        <f t="shared" si="5"/>
        <v>62</v>
      </c>
    </row>
    <row r="323" ht="20.1" customHeight="1" spans="1:7">
      <c r="A323" s="8" t="str">
        <f>"2467202007190725121065"</f>
        <v>2467202007190725121065</v>
      </c>
      <c r="B323" s="8" t="s">
        <v>339</v>
      </c>
      <c r="C323" s="13" t="s">
        <v>319</v>
      </c>
      <c r="D323" s="13" t="s">
        <v>339</v>
      </c>
      <c r="E323" s="14">
        <v>39</v>
      </c>
      <c r="F323" s="15">
        <v>35</v>
      </c>
      <c r="G323" s="16">
        <f t="shared" si="5"/>
        <v>74</v>
      </c>
    </row>
    <row r="324" ht="20.1" customHeight="1" spans="1:7">
      <c r="A324" s="8" t="str">
        <f>"2467202007201225181453"</f>
        <v>2467202007201225181453</v>
      </c>
      <c r="B324" s="8" t="s">
        <v>340</v>
      </c>
      <c r="C324" s="13" t="s">
        <v>319</v>
      </c>
      <c r="D324" s="13" t="s">
        <v>340</v>
      </c>
      <c r="E324" s="14">
        <v>0</v>
      </c>
      <c r="F324" s="15">
        <v>0</v>
      </c>
      <c r="G324" s="16">
        <f t="shared" si="5"/>
        <v>0</v>
      </c>
    </row>
    <row r="325" ht="20.1" customHeight="1" spans="1:7">
      <c r="A325" s="8" t="str">
        <f>"2467202007191250281154"</f>
        <v>2467202007191250281154</v>
      </c>
      <c r="B325" s="8" t="s">
        <v>341</v>
      </c>
      <c r="C325" s="13" t="s">
        <v>319</v>
      </c>
      <c r="D325" s="13" t="s">
        <v>341</v>
      </c>
      <c r="E325" s="14">
        <v>37</v>
      </c>
      <c r="F325" s="15">
        <v>32</v>
      </c>
      <c r="G325" s="16">
        <f t="shared" si="5"/>
        <v>69</v>
      </c>
    </row>
    <row r="326" ht="20.1" customHeight="1" spans="1:7">
      <c r="A326" s="8" t="str">
        <f>"24672020071408273214"</f>
        <v>24672020071408273214</v>
      </c>
      <c r="B326" s="8" t="s">
        <v>342</v>
      </c>
      <c r="C326" s="13" t="s">
        <v>319</v>
      </c>
      <c r="D326" s="13" t="s">
        <v>342</v>
      </c>
      <c r="E326" s="14">
        <v>27</v>
      </c>
      <c r="F326" s="15">
        <v>28</v>
      </c>
      <c r="G326" s="16">
        <f t="shared" si="5"/>
        <v>55</v>
      </c>
    </row>
    <row r="327" ht="20.1" customHeight="1" spans="1:7">
      <c r="A327" s="8" t="str">
        <f>"246720200714124643104"</f>
        <v>246720200714124643104</v>
      </c>
      <c r="B327" s="8" t="s">
        <v>343</v>
      </c>
      <c r="C327" s="13" t="s">
        <v>319</v>
      </c>
      <c r="D327" s="13" t="s">
        <v>343</v>
      </c>
      <c r="E327" s="14">
        <v>38</v>
      </c>
      <c r="F327" s="15">
        <v>33</v>
      </c>
      <c r="G327" s="16">
        <f t="shared" si="5"/>
        <v>71</v>
      </c>
    </row>
    <row r="328" ht="20.1" customHeight="1" spans="1:7">
      <c r="A328" s="8" t="str">
        <f>"2467202007201218181452"</f>
        <v>2467202007201218181452</v>
      </c>
      <c r="B328" s="8" t="s">
        <v>344</v>
      </c>
      <c r="C328" s="13" t="s">
        <v>319</v>
      </c>
      <c r="D328" s="13" t="s">
        <v>344</v>
      </c>
      <c r="E328" s="14">
        <v>35</v>
      </c>
      <c r="F328" s="15">
        <v>34</v>
      </c>
      <c r="G328" s="16">
        <f t="shared" si="5"/>
        <v>69</v>
      </c>
    </row>
    <row r="329" ht="20.1" customHeight="1" spans="1:7">
      <c r="A329" s="8" t="str">
        <f>"24672020071410122449"</f>
        <v>24672020071410122449</v>
      </c>
      <c r="B329" s="8" t="s">
        <v>345</v>
      </c>
      <c r="C329" s="13" t="s">
        <v>319</v>
      </c>
      <c r="D329" s="13" t="s">
        <v>345</v>
      </c>
      <c r="E329" s="14">
        <v>35</v>
      </c>
      <c r="F329" s="15">
        <v>31</v>
      </c>
      <c r="G329" s="16">
        <f t="shared" si="5"/>
        <v>66</v>
      </c>
    </row>
    <row r="330" ht="20.1" customHeight="1" spans="1:7">
      <c r="A330" s="8" t="str">
        <f>"246720200716184114573"</f>
        <v>246720200716184114573</v>
      </c>
      <c r="B330" s="8" t="s">
        <v>346</v>
      </c>
      <c r="C330" s="13" t="s">
        <v>319</v>
      </c>
      <c r="D330" s="13" t="s">
        <v>346</v>
      </c>
      <c r="E330" s="14">
        <v>34</v>
      </c>
      <c r="F330" s="15">
        <v>34</v>
      </c>
      <c r="G330" s="16">
        <f t="shared" si="5"/>
        <v>68</v>
      </c>
    </row>
    <row r="331" ht="20.1" customHeight="1" spans="1:7">
      <c r="A331" s="8" t="str">
        <f>"2467202007182025471009"</f>
        <v>2467202007182025471009</v>
      </c>
      <c r="B331" s="8" t="s">
        <v>347</v>
      </c>
      <c r="C331" s="13" t="s">
        <v>319</v>
      </c>
      <c r="D331" s="13" t="s">
        <v>347</v>
      </c>
      <c r="E331" s="14">
        <v>27</v>
      </c>
      <c r="F331" s="15">
        <v>24</v>
      </c>
      <c r="G331" s="16">
        <f t="shared" si="5"/>
        <v>51</v>
      </c>
    </row>
    <row r="332" ht="20.1" customHeight="1" spans="1:7">
      <c r="A332" s="8" t="str">
        <f>"246720200718094303863"</f>
        <v>246720200718094303863</v>
      </c>
      <c r="B332" s="8" t="s">
        <v>348</v>
      </c>
      <c r="C332" s="13" t="s">
        <v>319</v>
      </c>
      <c r="D332" s="13" t="s">
        <v>348</v>
      </c>
      <c r="E332" s="14">
        <v>40</v>
      </c>
      <c r="F332" s="15">
        <v>37</v>
      </c>
      <c r="G332" s="16">
        <f t="shared" si="5"/>
        <v>77</v>
      </c>
    </row>
    <row r="333" ht="20.1" customHeight="1" spans="1:7">
      <c r="A333" s="8" t="str">
        <f>"246720200716173608561"</f>
        <v>246720200716173608561</v>
      </c>
      <c r="B333" s="8" t="s">
        <v>349</v>
      </c>
      <c r="C333" s="13" t="s">
        <v>350</v>
      </c>
      <c r="D333" s="13" t="s">
        <v>349</v>
      </c>
      <c r="E333" s="14">
        <v>31</v>
      </c>
      <c r="F333" s="15">
        <v>31</v>
      </c>
      <c r="G333" s="16">
        <f t="shared" si="5"/>
        <v>62</v>
      </c>
    </row>
    <row r="334" ht="20.1" customHeight="1" spans="1:7">
      <c r="A334" s="8" t="str">
        <f>"2467202007201329451484"</f>
        <v>2467202007201329451484</v>
      </c>
      <c r="B334" s="8" t="s">
        <v>351</v>
      </c>
      <c r="C334" s="13" t="s">
        <v>350</v>
      </c>
      <c r="D334" s="13" t="s">
        <v>351</v>
      </c>
      <c r="E334" s="14">
        <v>35</v>
      </c>
      <c r="F334" s="15">
        <v>28</v>
      </c>
      <c r="G334" s="16">
        <f t="shared" si="5"/>
        <v>63</v>
      </c>
    </row>
    <row r="335" ht="20.1" customHeight="1" spans="1:7">
      <c r="A335" s="8" t="str">
        <f>"246720200715162356353"</f>
        <v>246720200715162356353</v>
      </c>
      <c r="B335" s="8" t="s">
        <v>352</v>
      </c>
      <c r="C335" s="13" t="s">
        <v>350</v>
      </c>
      <c r="D335" s="13" t="s">
        <v>352</v>
      </c>
      <c r="E335" s="14">
        <v>0</v>
      </c>
      <c r="F335" s="15">
        <v>0</v>
      </c>
      <c r="G335" s="16">
        <f t="shared" si="5"/>
        <v>0</v>
      </c>
    </row>
    <row r="336" ht="20.1" customHeight="1" spans="1:7">
      <c r="A336" s="8" t="str">
        <f>"246720200714213447202"</f>
        <v>246720200714213447202</v>
      </c>
      <c r="B336" s="8" t="s">
        <v>353</v>
      </c>
      <c r="C336" s="13" t="s">
        <v>350</v>
      </c>
      <c r="D336" s="13" t="s">
        <v>353</v>
      </c>
      <c r="E336" s="14">
        <v>0</v>
      </c>
      <c r="F336" s="15">
        <v>0</v>
      </c>
      <c r="G336" s="16">
        <f t="shared" si="5"/>
        <v>0</v>
      </c>
    </row>
    <row r="337" ht="20.1" customHeight="1" spans="1:7">
      <c r="A337" s="8" t="str">
        <f>"246720200718140305933"</f>
        <v>246720200718140305933</v>
      </c>
      <c r="B337" s="8" t="s">
        <v>354</v>
      </c>
      <c r="C337" s="13" t="s">
        <v>350</v>
      </c>
      <c r="D337" s="13" t="s">
        <v>354</v>
      </c>
      <c r="E337" s="14">
        <v>31</v>
      </c>
      <c r="F337" s="15">
        <v>35</v>
      </c>
      <c r="G337" s="16">
        <f t="shared" si="5"/>
        <v>66</v>
      </c>
    </row>
    <row r="338" ht="20.1" customHeight="1" spans="1:7">
      <c r="A338" s="8" t="str">
        <f>"246720200717220105820"</f>
        <v>246720200717220105820</v>
      </c>
      <c r="B338" s="8" t="s">
        <v>355</v>
      </c>
      <c r="C338" s="13" t="s">
        <v>350</v>
      </c>
      <c r="D338" s="13" t="s">
        <v>355</v>
      </c>
      <c r="E338" s="14">
        <v>27</v>
      </c>
      <c r="F338" s="15">
        <v>27</v>
      </c>
      <c r="G338" s="16">
        <f t="shared" si="5"/>
        <v>54</v>
      </c>
    </row>
    <row r="339" ht="20.1" customHeight="1" spans="1:7">
      <c r="A339" s="8" t="str">
        <f>"2467202007182022561006"</f>
        <v>2467202007182022561006</v>
      </c>
      <c r="B339" s="8" t="s">
        <v>356</v>
      </c>
      <c r="C339" s="13" t="s">
        <v>350</v>
      </c>
      <c r="D339" s="13" t="s">
        <v>356</v>
      </c>
      <c r="E339" s="14">
        <v>36</v>
      </c>
      <c r="F339" s="15">
        <v>34</v>
      </c>
      <c r="G339" s="16">
        <f t="shared" si="5"/>
        <v>70</v>
      </c>
    </row>
    <row r="340" ht="20.1" customHeight="1" spans="1:7">
      <c r="A340" s="8" t="str">
        <f>"246720200714154211139"</f>
        <v>246720200714154211139</v>
      </c>
      <c r="B340" s="8" t="s">
        <v>357</v>
      </c>
      <c r="C340" s="13" t="s">
        <v>350</v>
      </c>
      <c r="D340" s="13" t="s">
        <v>357</v>
      </c>
      <c r="E340" s="14">
        <v>36</v>
      </c>
      <c r="F340" s="15">
        <v>30</v>
      </c>
      <c r="G340" s="16">
        <f t="shared" si="5"/>
        <v>66</v>
      </c>
    </row>
    <row r="341" ht="20.1" customHeight="1" spans="1:7">
      <c r="A341" s="8" t="str">
        <f>"2467202007191831101247"</f>
        <v>2467202007191831101247</v>
      </c>
      <c r="B341" s="8" t="s">
        <v>358</v>
      </c>
      <c r="C341" s="13" t="s">
        <v>350</v>
      </c>
      <c r="D341" s="13" t="s">
        <v>358</v>
      </c>
      <c r="E341" s="14">
        <v>39</v>
      </c>
      <c r="F341" s="15">
        <v>36</v>
      </c>
      <c r="G341" s="16">
        <f t="shared" si="5"/>
        <v>75</v>
      </c>
    </row>
    <row r="342" ht="20.1" customHeight="1" spans="1:7">
      <c r="A342" s="8" t="str">
        <f>"246720200718141817938"</f>
        <v>246720200718141817938</v>
      </c>
      <c r="B342" s="8" t="s">
        <v>359</v>
      </c>
      <c r="C342" s="13" t="s">
        <v>350</v>
      </c>
      <c r="D342" s="13" t="s">
        <v>359</v>
      </c>
      <c r="E342" s="14">
        <v>32</v>
      </c>
      <c r="F342" s="15">
        <v>21</v>
      </c>
      <c r="G342" s="16">
        <f t="shared" si="5"/>
        <v>53</v>
      </c>
    </row>
    <row r="343" ht="20.1" customHeight="1" spans="1:7">
      <c r="A343" s="8" t="str">
        <f>"246720200716150859533"</f>
        <v>246720200716150859533</v>
      </c>
      <c r="B343" s="8" t="s">
        <v>360</v>
      </c>
      <c r="C343" s="13" t="s">
        <v>350</v>
      </c>
      <c r="D343" s="13" t="s">
        <v>360</v>
      </c>
      <c r="E343" s="14">
        <v>31</v>
      </c>
      <c r="F343" s="15">
        <v>25</v>
      </c>
      <c r="G343" s="16">
        <f t="shared" si="5"/>
        <v>56</v>
      </c>
    </row>
    <row r="344" ht="20.1" customHeight="1" spans="1:7">
      <c r="A344" s="8" t="str">
        <f>"246720200715114154284"</f>
        <v>246720200715114154284</v>
      </c>
      <c r="B344" s="8" t="s">
        <v>361</v>
      </c>
      <c r="C344" s="13" t="s">
        <v>350</v>
      </c>
      <c r="D344" s="13" t="s">
        <v>361</v>
      </c>
      <c r="E344" s="14">
        <v>26</v>
      </c>
      <c r="F344" s="15">
        <v>19</v>
      </c>
      <c r="G344" s="16">
        <f t="shared" si="5"/>
        <v>45</v>
      </c>
    </row>
    <row r="345" ht="20.1" customHeight="1" spans="1:7">
      <c r="A345" s="8" t="str">
        <f>"2467202007190745591067"</f>
        <v>2467202007190745591067</v>
      </c>
      <c r="B345" s="8" t="s">
        <v>362</v>
      </c>
      <c r="C345" s="13" t="s">
        <v>350</v>
      </c>
      <c r="D345" s="13" t="s">
        <v>362</v>
      </c>
      <c r="E345" s="14">
        <v>41</v>
      </c>
      <c r="F345" s="15">
        <v>35</v>
      </c>
      <c r="G345" s="16">
        <f t="shared" si="5"/>
        <v>76</v>
      </c>
    </row>
    <row r="346" ht="20.1" customHeight="1" spans="1:7">
      <c r="A346" s="8" t="str">
        <f>"2467202007191432461176"</f>
        <v>2467202007191432461176</v>
      </c>
      <c r="B346" s="8" t="s">
        <v>363</v>
      </c>
      <c r="C346" s="13" t="s">
        <v>350</v>
      </c>
      <c r="D346" s="13" t="s">
        <v>363</v>
      </c>
      <c r="E346" s="14">
        <v>23</v>
      </c>
      <c r="F346" s="15">
        <v>18</v>
      </c>
      <c r="G346" s="16">
        <f t="shared" si="5"/>
        <v>41</v>
      </c>
    </row>
    <row r="347" ht="20.1" customHeight="1" spans="1:7">
      <c r="A347" s="8" t="str">
        <f>"2467202007182240371039"</f>
        <v>2467202007182240371039</v>
      </c>
      <c r="B347" s="8" t="s">
        <v>364</v>
      </c>
      <c r="C347" s="13" t="s">
        <v>350</v>
      </c>
      <c r="D347" s="13" t="s">
        <v>364</v>
      </c>
      <c r="E347" s="14">
        <v>38</v>
      </c>
      <c r="F347" s="15">
        <v>33</v>
      </c>
      <c r="G347" s="16">
        <f t="shared" si="5"/>
        <v>71</v>
      </c>
    </row>
    <row r="348" ht="20.1" customHeight="1" spans="1:7">
      <c r="A348" s="8" t="str">
        <f>"2467202007190856211080"</f>
        <v>2467202007190856211080</v>
      </c>
      <c r="B348" s="8" t="s">
        <v>365</v>
      </c>
      <c r="C348" s="13" t="s">
        <v>350</v>
      </c>
      <c r="D348" s="13" t="s">
        <v>365</v>
      </c>
      <c r="E348" s="14">
        <v>33</v>
      </c>
      <c r="F348" s="15">
        <v>34</v>
      </c>
      <c r="G348" s="16">
        <f t="shared" si="5"/>
        <v>67</v>
      </c>
    </row>
    <row r="349" ht="20.1" customHeight="1" spans="1:7">
      <c r="A349" s="8" t="str">
        <f>"2467202007190824191075"</f>
        <v>2467202007190824191075</v>
      </c>
      <c r="B349" s="8" t="s">
        <v>366</v>
      </c>
      <c r="C349" s="13" t="s">
        <v>350</v>
      </c>
      <c r="D349" s="13" t="s">
        <v>366</v>
      </c>
      <c r="E349" s="14">
        <v>38</v>
      </c>
      <c r="F349" s="15">
        <v>30</v>
      </c>
      <c r="G349" s="16">
        <f t="shared" si="5"/>
        <v>68</v>
      </c>
    </row>
    <row r="350" ht="20.1" customHeight="1" spans="1:7">
      <c r="A350" s="8" t="str">
        <f>"2467202007192123181294"</f>
        <v>2467202007192123181294</v>
      </c>
      <c r="B350" s="8" t="s">
        <v>367</v>
      </c>
      <c r="C350" s="13" t="s">
        <v>350</v>
      </c>
      <c r="D350" s="13" t="s">
        <v>367</v>
      </c>
      <c r="E350" s="14">
        <v>28</v>
      </c>
      <c r="F350" s="15">
        <v>21</v>
      </c>
      <c r="G350" s="16">
        <f t="shared" ref="G350:G413" si="6">SUM(E350:F350)</f>
        <v>49</v>
      </c>
    </row>
    <row r="351" ht="20.1" customHeight="1" spans="1:7">
      <c r="A351" s="8" t="str">
        <f>"246720200717164759745"</f>
        <v>246720200717164759745</v>
      </c>
      <c r="B351" s="8" t="s">
        <v>368</v>
      </c>
      <c r="C351" s="13" t="s">
        <v>350</v>
      </c>
      <c r="D351" s="13" t="s">
        <v>368</v>
      </c>
      <c r="E351" s="14">
        <v>0</v>
      </c>
      <c r="F351" s="15">
        <v>0</v>
      </c>
      <c r="G351" s="16">
        <f t="shared" si="6"/>
        <v>0</v>
      </c>
    </row>
    <row r="352" ht="20.1" customHeight="1" spans="1:7">
      <c r="A352" s="8" t="str">
        <f>"246720200718152817946"</f>
        <v>246720200718152817946</v>
      </c>
      <c r="B352" s="8" t="s">
        <v>369</v>
      </c>
      <c r="C352" s="13" t="s">
        <v>350</v>
      </c>
      <c r="D352" s="13" t="s">
        <v>369</v>
      </c>
      <c r="E352" s="14">
        <v>34</v>
      </c>
      <c r="F352" s="15">
        <v>39</v>
      </c>
      <c r="G352" s="16">
        <f t="shared" si="6"/>
        <v>73</v>
      </c>
    </row>
    <row r="353" ht="20.1" customHeight="1" spans="1:7">
      <c r="A353" s="8" t="str">
        <f>"246720200715181617373"</f>
        <v>246720200715181617373</v>
      </c>
      <c r="B353" s="8" t="s">
        <v>370</v>
      </c>
      <c r="C353" s="13" t="s">
        <v>350</v>
      </c>
      <c r="D353" s="13" t="s">
        <v>370</v>
      </c>
      <c r="E353" s="14">
        <v>32</v>
      </c>
      <c r="F353" s="15">
        <v>33</v>
      </c>
      <c r="G353" s="16">
        <f t="shared" si="6"/>
        <v>65</v>
      </c>
    </row>
    <row r="354" ht="20.1" customHeight="1" spans="1:7">
      <c r="A354" s="8" t="str">
        <f>"2467202007182232211036"</f>
        <v>2467202007182232211036</v>
      </c>
      <c r="B354" s="8" t="s">
        <v>371</v>
      </c>
      <c r="C354" s="13" t="s">
        <v>350</v>
      </c>
      <c r="D354" s="13" t="s">
        <v>371</v>
      </c>
      <c r="E354" s="14">
        <v>35</v>
      </c>
      <c r="F354" s="15">
        <v>29</v>
      </c>
      <c r="G354" s="16">
        <f t="shared" si="6"/>
        <v>64</v>
      </c>
    </row>
    <row r="355" ht="20.1" customHeight="1" spans="1:7">
      <c r="A355" s="8" t="str">
        <f>"2467202007201318491478"</f>
        <v>2467202007201318491478</v>
      </c>
      <c r="B355" s="8" t="s">
        <v>372</v>
      </c>
      <c r="C355" s="13" t="s">
        <v>350</v>
      </c>
      <c r="D355" s="13" t="s">
        <v>372</v>
      </c>
      <c r="E355" s="14">
        <v>34</v>
      </c>
      <c r="F355" s="15">
        <v>29</v>
      </c>
      <c r="G355" s="16">
        <f t="shared" si="6"/>
        <v>63</v>
      </c>
    </row>
    <row r="356" ht="20.1" customHeight="1" spans="1:7">
      <c r="A356" s="8" t="str">
        <f>"246720200715123619299"</f>
        <v>246720200715123619299</v>
      </c>
      <c r="B356" s="8" t="s">
        <v>373</v>
      </c>
      <c r="C356" s="13" t="s">
        <v>350</v>
      </c>
      <c r="D356" s="13" t="s">
        <v>373</v>
      </c>
      <c r="E356" s="14">
        <v>30</v>
      </c>
      <c r="F356" s="15">
        <v>33</v>
      </c>
      <c r="G356" s="16">
        <f t="shared" si="6"/>
        <v>63</v>
      </c>
    </row>
    <row r="357" ht="20.1" customHeight="1" spans="1:7">
      <c r="A357" s="8" t="str">
        <f>"246720200716145930526"</f>
        <v>246720200716145930526</v>
      </c>
      <c r="B357" s="8" t="s">
        <v>374</v>
      </c>
      <c r="C357" s="13" t="s">
        <v>350</v>
      </c>
      <c r="D357" s="13" t="s">
        <v>374</v>
      </c>
      <c r="E357" s="14">
        <v>33</v>
      </c>
      <c r="F357" s="15">
        <v>31</v>
      </c>
      <c r="G357" s="16">
        <f t="shared" si="6"/>
        <v>64</v>
      </c>
    </row>
    <row r="358" ht="20.1" customHeight="1" spans="1:7">
      <c r="A358" s="8" t="str">
        <f>"246720200715101838257"</f>
        <v>246720200715101838257</v>
      </c>
      <c r="B358" s="8" t="s">
        <v>375</v>
      </c>
      <c r="C358" s="13" t="s">
        <v>350</v>
      </c>
      <c r="D358" s="13" t="s">
        <v>375</v>
      </c>
      <c r="E358" s="14">
        <v>0</v>
      </c>
      <c r="F358" s="15">
        <v>0</v>
      </c>
      <c r="G358" s="16">
        <f t="shared" si="6"/>
        <v>0</v>
      </c>
    </row>
    <row r="359" ht="20.1" customHeight="1" spans="1:7">
      <c r="A359" s="8" t="str">
        <f>"24672020071408142210"</f>
        <v>24672020071408142210</v>
      </c>
      <c r="B359" s="8" t="s">
        <v>376</v>
      </c>
      <c r="C359" s="13" t="s">
        <v>350</v>
      </c>
      <c r="D359" s="13" t="s">
        <v>376</v>
      </c>
      <c r="E359" s="14">
        <v>33</v>
      </c>
      <c r="F359" s="15">
        <v>26</v>
      </c>
      <c r="G359" s="16">
        <f t="shared" si="6"/>
        <v>59</v>
      </c>
    </row>
    <row r="360" ht="20.1" customHeight="1" spans="1:7">
      <c r="A360" s="8" t="str">
        <f>"2467202007190931371086"</f>
        <v>2467202007190931371086</v>
      </c>
      <c r="B360" s="8" t="s">
        <v>377</v>
      </c>
      <c r="C360" s="13" t="s">
        <v>350</v>
      </c>
      <c r="D360" s="13" t="s">
        <v>377</v>
      </c>
      <c r="E360" s="14">
        <v>0</v>
      </c>
      <c r="F360" s="15">
        <v>0</v>
      </c>
      <c r="G360" s="16">
        <f t="shared" si="6"/>
        <v>0</v>
      </c>
    </row>
    <row r="361" ht="20.1" customHeight="1" spans="1:7">
      <c r="A361" s="8" t="str">
        <f>"24672020071409420038"</f>
        <v>24672020071409420038</v>
      </c>
      <c r="B361" s="8" t="s">
        <v>378</v>
      </c>
      <c r="C361" s="13" t="s">
        <v>350</v>
      </c>
      <c r="D361" s="13" t="s">
        <v>378</v>
      </c>
      <c r="E361" s="14">
        <v>35</v>
      </c>
      <c r="F361" s="15">
        <v>30</v>
      </c>
      <c r="G361" s="16">
        <f t="shared" si="6"/>
        <v>65</v>
      </c>
    </row>
    <row r="362" ht="20.1" customHeight="1" spans="1:7">
      <c r="A362" s="8" t="str">
        <f>"246720200716120214495"</f>
        <v>246720200716120214495</v>
      </c>
      <c r="B362" s="8" t="s">
        <v>379</v>
      </c>
      <c r="C362" s="13" t="s">
        <v>350</v>
      </c>
      <c r="D362" s="13" t="s">
        <v>379</v>
      </c>
      <c r="E362" s="14">
        <v>37</v>
      </c>
      <c r="F362" s="15">
        <v>39</v>
      </c>
      <c r="G362" s="16">
        <f t="shared" si="6"/>
        <v>76</v>
      </c>
    </row>
    <row r="363" ht="20.1" customHeight="1" spans="1:7">
      <c r="A363" s="8" t="str">
        <f>"246720200716140402516"</f>
        <v>246720200716140402516</v>
      </c>
      <c r="B363" s="8" t="s">
        <v>380</v>
      </c>
      <c r="C363" s="13" t="s">
        <v>381</v>
      </c>
      <c r="D363" s="13" t="s">
        <v>380</v>
      </c>
      <c r="E363" s="14">
        <v>41</v>
      </c>
      <c r="F363" s="15">
        <v>28</v>
      </c>
      <c r="G363" s="16">
        <f t="shared" si="6"/>
        <v>69</v>
      </c>
    </row>
    <row r="364" ht="20.1" customHeight="1" spans="1:7">
      <c r="A364" s="8" t="str">
        <f>"246720200718181443978"</f>
        <v>246720200718181443978</v>
      </c>
      <c r="B364" s="8" t="s">
        <v>382</v>
      </c>
      <c r="C364" s="13" t="s">
        <v>381</v>
      </c>
      <c r="D364" s="13" t="s">
        <v>382</v>
      </c>
      <c r="E364" s="14">
        <v>34</v>
      </c>
      <c r="F364" s="15">
        <v>36</v>
      </c>
      <c r="G364" s="16">
        <f t="shared" si="6"/>
        <v>70</v>
      </c>
    </row>
    <row r="365" ht="20.1" customHeight="1" spans="1:7">
      <c r="A365" s="8" t="str">
        <f>"2467202007192255471330"</f>
        <v>2467202007192255471330</v>
      </c>
      <c r="B365" s="8" t="s">
        <v>383</v>
      </c>
      <c r="C365" s="13" t="s">
        <v>381</v>
      </c>
      <c r="D365" s="13" t="s">
        <v>383</v>
      </c>
      <c r="E365" s="14">
        <v>0</v>
      </c>
      <c r="F365" s="15">
        <v>0</v>
      </c>
      <c r="G365" s="16">
        <f t="shared" si="6"/>
        <v>0</v>
      </c>
    </row>
    <row r="366" ht="20.1" customHeight="1" spans="1:7">
      <c r="A366" s="8" t="str">
        <f>"2467202007201044211416"</f>
        <v>2467202007201044211416</v>
      </c>
      <c r="B366" s="8" t="s">
        <v>384</v>
      </c>
      <c r="C366" s="13" t="s">
        <v>381</v>
      </c>
      <c r="D366" s="13" t="s">
        <v>384</v>
      </c>
      <c r="E366" s="14">
        <v>31</v>
      </c>
      <c r="F366" s="15">
        <v>30</v>
      </c>
      <c r="G366" s="16">
        <f t="shared" si="6"/>
        <v>61</v>
      </c>
    </row>
    <row r="367" ht="20.1" customHeight="1" spans="1:7">
      <c r="A367" s="8" t="str">
        <f>"246720200717093945659"</f>
        <v>246720200717093945659</v>
      </c>
      <c r="B367" s="8" t="s">
        <v>385</v>
      </c>
      <c r="C367" s="13" t="s">
        <v>381</v>
      </c>
      <c r="D367" s="13" t="s">
        <v>385</v>
      </c>
      <c r="E367" s="14">
        <v>33</v>
      </c>
      <c r="F367" s="15">
        <v>27</v>
      </c>
      <c r="G367" s="16">
        <f t="shared" si="6"/>
        <v>60</v>
      </c>
    </row>
    <row r="368" ht="20.1" customHeight="1" spans="1:7">
      <c r="A368" s="8" t="str">
        <f>"246720200715233908427"</f>
        <v>246720200715233908427</v>
      </c>
      <c r="B368" s="8" t="s">
        <v>386</v>
      </c>
      <c r="C368" s="13" t="s">
        <v>381</v>
      </c>
      <c r="D368" s="13" t="s">
        <v>386</v>
      </c>
      <c r="E368" s="14">
        <v>40</v>
      </c>
      <c r="F368" s="15">
        <v>40</v>
      </c>
      <c r="G368" s="16">
        <f t="shared" si="6"/>
        <v>80</v>
      </c>
    </row>
    <row r="369" ht="20.1" customHeight="1" spans="1:7">
      <c r="A369" s="8" t="str">
        <f>"24672020071411170573"</f>
        <v>24672020071411170573</v>
      </c>
      <c r="B369" s="8" t="s">
        <v>387</v>
      </c>
      <c r="C369" s="13" t="s">
        <v>381</v>
      </c>
      <c r="D369" s="13" t="s">
        <v>387</v>
      </c>
      <c r="E369" s="14">
        <v>13</v>
      </c>
      <c r="F369" s="15">
        <v>15</v>
      </c>
      <c r="G369" s="16">
        <f t="shared" si="6"/>
        <v>28</v>
      </c>
    </row>
    <row r="370" ht="20.1" customHeight="1" spans="1:7">
      <c r="A370" s="8" t="str">
        <f>"246720200714125144105"</f>
        <v>246720200714125144105</v>
      </c>
      <c r="B370" s="8" t="s">
        <v>388</v>
      </c>
      <c r="C370" s="13" t="s">
        <v>381</v>
      </c>
      <c r="D370" s="13" t="s">
        <v>388</v>
      </c>
      <c r="E370" s="14">
        <v>38</v>
      </c>
      <c r="F370" s="15">
        <v>33</v>
      </c>
      <c r="G370" s="16">
        <f t="shared" si="6"/>
        <v>71</v>
      </c>
    </row>
    <row r="371" ht="20.1" customHeight="1" spans="1:7">
      <c r="A371" s="8" t="str">
        <f>"246720200714130830112"</f>
        <v>246720200714130830112</v>
      </c>
      <c r="B371" s="8" t="s">
        <v>389</v>
      </c>
      <c r="C371" s="13" t="s">
        <v>381</v>
      </c>
      <c r="D371" s="13" t="s">
        <v>389</v>
      </c>
      <c r="E371" s="14">
        <v>32</v>
      </c>
      <c r="F371" s="15">
        <v>25</v>
      </c>
      <c r="G371" s="16">
        <f t="shared" si="6"/>
        <v>57</v>
      </c>
    </row>
    <row r="372" ht="20.1" customHeight="1" spans="1:7">
      <c r="A372" s="8" t="str">
        <f>"24672020071409244432"</f>
        <v>24672020071409244432</v>
      </c>
      <c r="B372" s="8" t="s">
        <v>390</v>
      </c>
      <c r="C372" s="13" t="s">
        <v>381</v>
      </c>
      <c r="D372" s="13" t="s">
        <v>390</v>
      </c>
      <c r="E372" s="14">
        <v>32</v>
      </c>
      <c r="F372" s="15">
        <v>26</v>
      </c>
      <c r="G372" s="16">
        <f t="shared" si="6"/>
        <v>58</v>
      </c>
    </row>
    <row r="373" ht="20.1" customHeight="1" spans="1:7">
      <c r="A373" s="8" t="str">
        <f>"2467202007201132331435"</f>
        <v>2467202007201132331435</v>
      </c>
      <c r="B373" s="8" t="s">
        <v>391</v>
      </c>
      <c r="C373" s="13" t="s">
        <v>381</v>
      </c>
      <c r="D373" s="13" t="s">
        <v>391</v>
      </c>
      <c r="E373" s="14">
        <v>24</v>
      </c>
      <c r="F373" s="15">
        <v>21</v>
      </c>
      <c r="G373" s="16">
        <f t="shared" si="6"/>
        <v>45</v>
      </c>
    </row>
    <row r="374" ht="20.1" customHeight="1" spans="1:7">
      <c r="A374" s="8" t="str">
        <f>"246720200717210534807"</f>
        <v>246720200717210534807</v>
      </c>
      <c r="B374" s="8" t="s">
        <v>392</v>
      </c>
      <c r="C374" s="13" t="s">
        <v>381</v>
      </c>
      <c r="D374" s="13" t="s">
        <v>392</v>
      </c>
      <c r="E374" s="14">
        <v>31</v>
      </c>
      <c r="F374" s="15">
        <v>35</v>
      </c>
      <c r="G374" s="16">
        <f t="shared" si="6"/>
        <v>66</v>
      </c>
    </row>
    <row r="375" ht="20.1" customHeight="1" spans="1:7">
      <c r="A375" s="8" t="str">
        <f>"246720200716095028459"</f>
        <v>246720200716095028459</v>
      </c>
      <c r="B375" s="8" t="s">
        <v>393</v>
      </c>
      <c r="C375" s="13" t="s">
        <v>381</v>
      </c>
      <c r="D375" s="13" t="s">
        <v>393</v>
      </c>
      <c r="E375" s="14">
        <v>38</v>
      </c>
      <c r="F375" s="15">
        <v>36</v>
      </c>
      <c r="G375" s="16">
        <f t="shared" si="6"/>
        <v>74</v>
      </c>
    </row>
    <row r="376" ht="20.1" customHeight="1" spans="1:7">
      <c r="A376" s="8" t="str">
        <f>"246720200717221745821"</f>
        <v>246720200717221745821</v>
      </c>
      <c r="B376" s="8" t="s">
        <v>394</v>
      </c>
      <c r="C376" s="13" t="s">
        <v>381</v>
      </c>
      <c r="D376" s="13" t="s">
        <v>394</v>
      </c>
      <c r="E376" s="14">
        <v>0</v>
      </c>
      <c r="F376" s="15">
        <v>0</v>
      </c>
      <c r="G376" s="16">
        <f t="shared" si="6"/>
        <v>0</v>
      </c>
    </row>
    <row r="377" ht="20.1" customHeight="1" spans="1:7">
      <c r="A377" s="8" t="str">
        <f>"246720200714224255212"</f>
        <v>246720200714224255212</v>
      </c>
      <c r="B377" s="8" t="s">
        <v>395</v>
      </c>
      <c r="C377" s="13" t="s">
        <v>381</v>
      </c>
      <c r="D377" s="13" t="s">
        <v>395</v>
      </c>
      <c r="E377" s="14">
        <v>26</v>
      </c>
      <c r="F377" s="15">
        <v>23</v>
      </c>
      <c r="G377" s="16">
        <f t="shared" si="6"/>
        <v>49</v>
      </c>
    </row>
    <row r="378" ht="20.1" customHeight="1" spans="1:7">
      <c r="A378" s="8" t="str">
        <f>"2467202007192011001269"</f>
        <v>2467202007192011001269</v>
      </c>
      <c r="B378" s="8" t="s">
        <v>396</v>
      </c>
      <c r="C378" s="13" t="s">
        <v>381</v>
      </c>
      <c r="D378" s="13" t="s">
        <v>396</v>
      </c>
      <c r="E378" s="14">
        <v>32</v>
      </c>
      <c r="F378" s="15">
        <v>27</v>
      </c>
      <c r="G378" s="16">
        <f t="shared" si="6"/>
        <v>59</v>
      </c>
    </row>
    <row r="379" ht="20.1" customHeight="1" spans="1:7">
      <c r="A379" s="8" t="str">
        <f>"246720200716102524467"</f>
        <v>246720200716102524467</v>
      </c>
      <c r="B379" s="8" t="s">
        <v>397</v>
      </c>
      <c r="C379" s="13" t="s">
        <v>381</v>
      </c>
      <c r="D379" s="13" t="s">
        <v>397</v>
      </c>
      <c r="E379" s="14">
        <v>41</v>
      </c>
      <c r="F379" s="15">
        <v>35</v>
      </c>
      <c r="G379" s="16">
        <f t="shared" si="6"/>
        <v>76</v>
      </c>
    </row>
    <row r="380" ht="20.1" customHeight="1" spans="1:7">
      <c r="A380" s="8" t="str">
        <f>"2467202007190832091078"</f>
        <v>2467202007190832091078</v>
      </c>
      <c r="B380" s="8" t="s">
        <v>398</v>
      </c>
      <c r="C380" s="13" t="s">
        <v>381</v>
      </c>
      <c r="D380" s="13" t="s">
        <v>398</v>
      </c>
      <c r="E380" s="14">
        <v>29</v>
      </c>
      <c r="F380" s="15">
        <v>30</v>
      </c>
      <c r="G380" s="16">
        <f t="shared" si="6"/>
        <v>59</v>
      </c>
    </row>
    <row r="381" ht="20.1" customHeight="1" spans="1:7">
      <c r="A381" s="8" t="str">
        <f>"246720200718103419870"</f>
        <v>246720200718103419870</v>
      </c>
      <c r="B381" s="8" t="s">
        <v>399</v>
      </c>
      <c r="C381" s="13" t="s">
        <v>381</v>
      </c>
      <c r="D381" s="13" t="s">
        <v>399</v>
      </c>
      <c r="E381" s="14">
        <v>33</v>
      </c>
      <c r="F381" s="15">
        <v>26</v>
      </c>
      <c r="G381" s="16">
        <f t="shared" si="6"/>
        <v>59</v>
      </c>
    </row>
    <row r="382" ht="20.1" customHeight="1" spans="1:7">
      <c r="A382" s="8" t="str">
        <f>"2467202007191226551147"</f>
        <v>2467202007191226551147</v>
      </c>
      <c r="B382" s="8" t="s">
        <v>400</v>
      </c>
      <c r="C382" s="13" t="s">
        <v>381</v>
      </c>
      <c r="D382" s="13" t="s">
        <v>400</v>
      </c>
      <c r="E382" s="14">
        <v>32</v>
      </c>
      <c r="F382" s="15">
        <v>29</v>
      </c>
      <c r="G382" s="16">
        <f t="shared" si="6"/>
        <v>61</v>
      </c>
    </row>
    <row r="383" ht="20.1" customHeight="1" spans="1:7">
      <c r="A383" s="8" t="str">
        <f>"24672020071411192675"</f>
        <v>24672020071411192675</v>
      </c>
      <c r="B383" s="8" t="s">
        <v>401</v>
      </c>
      <c r="C383" s="13" t="s">
        <v>381</v>
      </c>
      <c r="D383" s="13" t="s">
        <v>401</v>
      </c>
      <c r="E383" s="14">
        <v>40</v>
      </c>
      <c r="F383" s="15">
        <v>32</v>
      </c>
      <c r="G383" s="16">
        <f t="shared" si="6"/>
        <v>72</v>
      </c>
    </row>
    <row r="384" ht="20.1" customHeight="1" spans="1:7">
      <c r="A384" s="8" t="str">
        <f>"2467202007192022331273"</f>
        <v>2467202007192022331273</v>
      </c>
      <c r="B384" s="8" t="s">
        <v>402</v>
      </c>
      <c r="C384" s="13" t="s">
        <v>381</v>
      </c>
      <c r="D384" s="13" t="s">
        <v>402</v>
      </c>
      <c r="E384" s="14">
        <v>23</v>
      </c>
      <c r="F384" s="15">
        <v>24</v>
      </c>
      <c r="G384" s="16">
        <f t="shared" si="6"/>
        <v>47</v>
      </c>
    </row>
    <row r="385" ht="20.1" customHeight="1" spans="1:7">
      <c r="A385" s="8" t="str">
        <f>"246720200714211559195"</f>
        <v>246720200714211559195</v>
      </c>
      <c r="B385" s="8" t="s">
        <v>403</v>
      </c>
      <c r="C385" s="13" t="s">
        <v>381</v>
      </c>
      <c r="D385" s="13" t="s">
        <v>403</v>
      </c>
      <c r="E385" s="14">
        <v>30</v>
      </c>
      <c r="F385" s="15">
        <v>26</v>
      </c>
      <c r="G385" s="16">
        <f t="shared" si="6"/>
        <v>56</v>
      </c>
    </row>
    <row r="386" ht="20.1" customHeight="1" spans="1:7">
      <c r="A386" s="8" t="str">
        <f>"2467202007191237251149"</f>
        <v>2467202007191237251149</v>
      </c>
      <c r="B386" s="8" t="s">
        <v>404</v>
      </c>
      <c r="C386" s="13" t="s">
        <v>381</v>
      </c>
      <c r="D386" s="13" t="s">
        <v>404</v>
      </c>
      <c r="E386" s="14">
        <v>39</v>
      </c>
      <c r="F386" s="15">
        <v>32</v>
      </c>
      <c r="G386" s="16">
        <f t="shared" si="6"/>
        <v>71</v>
      </c>
    </row>
    <row r="387" ht="20.1" customHeight="1" spans="1:7">
      <c r="A387" s="8" t="str">
        <f>"246720200715224406418"</f>
        <v>246720200715224406418</v>
      </c>
      <c r="B387" s="8" t="s">
        <v>405</v>
      </c>
      <c r="C387" s="13" t="s">
        <v>381</v>
      </c>
      <c r="D387" s="13" t="s">
        <v>405</v>
      </c>
      <c r="E387" s="14">
        <v>25</v>
      </c>
      <c r="F387" s="15">
        <v>23</v>
      </c>
      <c r="G387" s="16">
        <f t="shared" si="6"/>
        <v>48</v>
      </c>
    </row>
    <row r="388" ht="20.1" customHeight="1" spans="1:7">
      <c r="A388" s="8" t="str">
        <f>"2467202007192104251285"</f>
        <v>2467202007192104251285</v>
      </c>
      <c r="B388" s="8" t="s">
        <v>406</v>
      </c>
      <c r="C388" s="13" t="s">
        <v>381</v>
      </c>
      <c r="D388" s="13" t="s">
        <v>406</v>
      </c>
      <c r="E388" s="14">
        <v>30</v>
      </c>
      <c r="F388" s="15">
        <v>32</v>
      </c>
      <c r="G388" s="16">
        <f t="shared" si="6"/>
        <v>62</v>
      </c>
    </row>
    <row r="389" ht="20.1" customHeight="1" spans="1:7">
      <c r="A389" s="8" t="str">
        <f>"2467202007191832011248"</f>
        <v>2467202007191832011248</v>
      </c>
      <c r="B389" s="8" t="s">
        <v>407</v>
      </c>
      <c r="C389" s="13" t="s">
        <v>381</v>
      </c>
      <c r="D389" s="13" t="s">
        <v>407</v>
      </c>
      <c r="E389" s="14">
        <v>0</v>
      </c>
      <c r="F389" s="15">
        <v>0</v>
      </c>
      <c r="G389" s="16">
        <f t="shared" si="6"/>
        <v>0</v>
      </c>
    </row>
    <row r="390" ht="20.1" customHeight="1" spans="1:7">
      <c r="A390" s="8" t="str">
        <f>"246720200714221653208"</f>
        <v>246720200714221653208</v>
      </c>
      <c r="B390" s="8" t="s">
        <v>408</v>
      </c>
      <c r="C390" s="13" t="s">
        <v>381</v>
      </c>
      <c r="D390" s="13" t="s">
        <v>408</v>
      </c>
      <c r="E390" s="14">
        <v>30</v>
      </c>
      <c r="F390" s="15">
        <v>26</v>
      </c>
      <c r="G390" s="16">
        <f t="shared" si="6"/>
        <v>56</v>
      </c>
    </row>
    <row r="391" ht="20.1" customHeight="1" spans="1:7">
      <c r="A391" s="8" t="str">
        <f>"246720200717213437812"</f>
        <v>246720200717213437812</v>
      </c>
      <c r="B391" s="8" t="s">
        <v>409</v>
      </c>
      <c r="C391" s="13" t="s">
        <v>381</v>
      </c>
      <c r="D391" s="13" t="s">
        <v>409</v>
      </c>
      <c r="E391" s="14">
        <v>30</v>
      </c>
      <c r="F391" s="15">
        <v>28</v>
      </c>
      <c r="G391" s="16">
        <f t="shared" si="6"/>
        <v>58</v>
      </c>
    </row>
    <row r="392" ht="20.1" customHeight="1" spans="1:7">
      <c r="A392" s="8" t="str">
        <f>"246720200715230958421"</f>
        <v>246720200715230958421</v>
      </c>
      <c r="B392" s="8" t="s">
        <v>410</v>
      </c>
      <c r="C392" s="13" t="s">
        <v>381</v>
      </c>
      <c r="D392" s="13" t="s">
        <v>410</v>
      </c>
      <c r="E392" s="14">
        <v>0</v>
      </c>
      <c r="F392" s="15">
        <v>0</v>
      </c>
      <c r="G392" s="16">
        <f t="shared" si="6"/>
        <v>0</v>
      </c>
    </row>
    <row r="393" ht="20.1" customHeight="1" spans="1:7">
      <c r="A393" s="8" t="str">
        <f>"246720200715115917290"</f>
        <v>246720200715115917290</v>
      </c>
      <c r="B393" s="8" t="s">
        <v>411</v>
      </c>
      <c r="C393" s="13" t="s">
        <v>412</v>
      </c>
      <c r="D393" s="13" t="s">
        <v>411</v>
      </c>
      <c r="E393" s="14">
        <v>34</v>
      </c>
      <c r="F393" s="15">
        <v>28</v>
      </c>
      <c r="G393" s="16">
        <f t="shared" si="6"/>
        <v>62</v>
      </c>
    </row>
    <row r="394" ht="20.1" customHeight="1" spans="1:7">
      <c r="A394" s="8" t="str">
        <f>"2467202007191519111191"</f>
        <v>2467202007191519111191</v>
      </c>
      <c r="B394" s="8" t="s">
        <v>413</v>
      </c>
      <c r="C394" s="13" t="s">
        <v>412</v>
      </c>
      <c r="D394" s="13" t="s">
        <v>413</v>
      </c>
      <c r="E394" s="14">
        <v>40</v>
      </c>
      <c r="F394" s="15">
        <v>24</v>
      </c>
      <c r="G394" s="16">
        <f t="shared" si="6"/>
        <v>64</v>
      </c>
    </row>
    <row r="395" s="1" customFormat="1" ht="20.1" customHeight="1" spans="1:9">
      <c r="A395" s="8" t="str">
        <f>"246720200716114842489"</f>
        <v>246720200716114842489</v>
      </c>
      <c r="B395" s="8" t="s">
        <v>414</v>
      </c>
      <c r="C395" s="13" t="s">
        <v>412</v>
      </c>
      <c r="D395" s="13" t="s">
        <v>414</v>
      </c>
      <c r="E395" s="14">
        <v>41</v>
      </c>
      <c r="F395" s="15">
        <v>36</v>
      </c>
      <c r="G395" s="16">
        <f t="shared" si="6"/>
        <v>77</v>
      </c>
      <c r="H395"/>
      <c r="I395"/>
    </row>
    <row r="396" s="1" customFormat="1" ht="20.1" customHeight="1" spans="1:9">
      <c r="A396" s="8" t="str">
        <f>"2467202007190639431061"</f>
        <v>2467202007190639431061</v>
      </c>
      <c r="B396" s="8" t="s">
        <v>415</v>
      </c>
      <c r="C396" s="13" t="s">
        <v>412</v>
      </c>
      <c r="D396" s="13" t="s">
        <v>415</v>
      </c>
      <c r="E396" s="14">
        <v>42</v>
      </c>
      <c r="F396" s="15">
        <v>32</v>
      </c>
      <c r="G396" s="16">
        <f t="shared" si="6"/>
        <v>74</v>
      </c>
      <c r="H396"/>
      <c r="I396"/>
    </row>
    <row r="397" s="1" customFormat="1" ht="20.1" customHeight="1" spans="1:9">
      <c r="A397" s="8" t="str">
        <f>"2467202007200948061391"</f>
        <v>2467202007200948061391</v>
      </c>
      <c r="B397" s="8" t="s">
        <v>416</v>
      </c>
      <c r="C397" s="13" t="s">
        <v>412</v>
      </c>
      <c r="D397" s="13" t="s">
        <v>416</v>
      </c>
      <c r="E397" s="14">
        <v>0</v>
      </c>
      <c r="F397" s="15">
        <v>0</v>
      </c>
      <c r="G397" s="16">
        <f t="shared" si="6"/>
        <v>0</v>
      </c>
      <c r="H397"/>
      <c r="I397"/>
    </row>
    <row r="398" ht="20.1" customHeight="1" spans="1:7">
      <c r="A398" s="8" t="str">
        <f>"246720200716101834465"</f>
        <v>246720200716101834465</v>
      </c>
      <c r="B398" s="8" t="s">
        <v>417</v>
      </c>
      <c r="C398" s="13" t="s">
        <v>412</v>
      </c>
      <c r="D398" s="13" t="s">
        <v>417</v>
      </c>
      <c r="E398" s="14">
        <v>32</v>
      </c>
      <c r="F398" s="15">
        <v>28</v>
      </c>
      <c r="G398" s="16">
        <f t="shared" si="6"/>
        <v>60</v>
      </c>
    </row>
    <row r="399" ht="20.1" customHeight="1" spans="1:7">
      <c r="A399" s="8" t="str">
        <f>"2467202007192205531307"</f>
        <v>2467202007192205531307</v>
      </c>
      <c r="B399" s="8" t="s">
        <v>418</v>
      </c>
      <c r="C399" s="13" t="s">
        <v>412</v>
      </c>
      <c r="D399" s="13" t="s">
        <v>418</v>
      </c>
      <c r="E399" s="14">
        <v>22</v>
      </c>
      <c r="F399" s="15">
        <v>20</v>
      </c>
      <c r="G399" s="16">
        <f t="shared" si="6"/>
        <v>42</v>
      </c>
    </row>
    <row r="400" ht="20.1" customHeight="1" spans="1:7">
      <c r="A400" s="8" t="str">
        <f>"2467202007182349161048"</f>
        <v>2467202007182349161048</v>
      </c>
      <c r="B400" s="8" t="s">
        <v>419</v>
      </c>
      <c r="C400" s="13" t="s">
        <v>412</v>
      </c>
      <c r="D400" s="13" t="s">
        <v>419</v>
      </c>
      <c r="E400" s="14">
        <v>41</v>
      </c>
      <c r="F400" s="15">
        <v>39</v>
      </c>
      <c r="G400" s="16">
        <f t="shared" si="6"/>
        <v>80</v>
      </c>
    </row>
    <row r="401" ht="20.1" customHeight="1" spans="1:7">
      <c r="A401" s="8" t="str">
        <f>"246720200717105548669"</f>
        <v>246720200717105548669</v>
      </c>
      <c r="B401" s="8" t="s">
        <v>420</v>
      </c>
      <c r="C401" s="13" t="s">
        <v>412</v>
      </c>
      <c r="D401" s="13" t="s">
        <v>420</v>
      </c>
      <c r="E401" s="14">
        <v>42</v>
      </c>
      <c r="F401" s="15">
        <v>37</v>
      </c>
      <c r="G401" s="16">
        <f t="shared" si="6"/>
        <v>79</v>
      </c>
    </row>
    <row r="402" ht="20.1" customHeight="1" spans="1:7">
      <c r="A402" s="8" t="str">
        <f>"246720200715102032259"</f>
        <v>246720200715102032259</v>
      </c>
      <c r="B402" s="8" t="s">
        <v>421</v>
      </c>
      <c r="C402" s="13" t="s">
        <v>412</v>
      </c>
      <c r="D402" s="13" t="s">
        <v>421</v>
      </c>
      <c r="E402" s="14">
        <v>35</v>
      </c>
      <c r="F402" s="15">
        <v>31</v>
      </c>
      <c r="G402" s="16">
        <f t="shared" si="6"/>
        <v>66</v>
      </c>
    </row>
    <row r="403" ht="20.1" customHeight="1" spans="1:7">
      <c r="A403" s="8" t="str">
        <f>"246720200716113812485"</f>
        <v>246720200716113812485</v>
      </c>
      <c r="B403" s="8" t="s">
        <v>422</v>
      </c>
      <c r="C403" s="13" t="s">
        <v>412</v>
      </c>
      <c r="D403" s="13" t="s">
        <v>422</v>
      </c>
      <c r="E403" s="14">
        <v>31</v>
      </c>
      <c r="F403" s="15">
        <v>28</v>
      </c>
      <c r="G403" s="16">
        <f t="shared" si="6"/>
        <v>59</v>
      </c>
    </row>
    <row r="404" ht="20.1" customHeight="1" spans="1:7">
      <c r="A404" s="8" t="str">
        <f>"2467202007200028201352"</f>
        <v>2467202007200028201352</v>
      </c>
      <c r="B404" s="8" t="s">
        <v>423</v>
      </c>
      <c r="C404" s="13" t="s">
        <v>412</v>
      </c>
      <c r="D404" s="13" t="s">
        <v>423</v>
      </c>
      <c r="E404" s="14">
        <v>38</v>
      </c>
      <c r="F404" s="15">
        <v>31</v>
      </c>
      <c r="G404" s="16">
        <f t="shared" si="6"/>
        <v>69</v>
      </c>
    </row>
    <row r="405" ht="20.1" customHeight="1" spans="1:7">
      <c r="A405" s="8" t="str">
        <f>"246720200715094515250"</f>
        <v>246720200715094515250</v>
      </c>
      <c r="B405" s="8" t="s">
        <v>424</v>
      </c>
      <c r="C405" s="13" t="s">
        <v>412</v>
      </c>
      <c r="D405" s="13" t="s">
        <v>424</v>
      </c>
      <c r="E405" s="14">
        <v>33</v>
      </c>
      <c r="F405" s="15">
        <v>29</v>
      </c>
      <c r="G405" s="16">
        <f t="shared" si="6"/>
        <v>62</v>
      </c>
    </row>
    <row r="406" ht="20.1" customHeight="1" spans="1:7">
      <c r="A406" s="8" t="str">
        <f>"2467202007140813288"</f>
        <v>2467202007140813288</v>
      </c>
      <c r="B406" s="8" t="s">
        <v>425</v>
      </c>
      <c r="C406" s="13" t="s">
        <v>412</v>
      </c>
      <c r="D406" s="13" t="s">
        <v>425</v>
      </c>
      <c r="E406" s="14">
        <v>38</v>
      </c>
      <c r="F406" s="15">
        <v>39</v>
      </c>
      <c r="G406" s="16">
        <f t="shared" si="6"/>
        <v>77</v>
      </c>
    </row>
    <row r="407" ht="20.1" customHeight="1" spans="1:7">
      <c r="A407" s="8" t="str">
        <f>"246720200717132206708"</f>
        <v>246720200717132206708</v>
      </c>
      <c r="B407" s="8" t="s">
        <v>426</v>
      </c>
      <c r="C407" s="13" t="s">
        <v>412</v>
      </c>
      <c r="D407" s="13" t="s">
        <v>426</v>
      </c>
      <c r="E407" s="14">
        <v>35</v>
      </c>
      <c r="F407" s="15">
        <v>34</v>
      </c>
      <c r="G407" s="16">
        <f t="shared" si="6"/>
        <v>69</v>
      </c>
    </row>
    <row r="408" ht="20.1" customHeight="1" spans="1:7">
      <c r="A408" s="8" t="str">
        <f>"24672020071408371218"</f>
        <v>24672020071408371218</v>
      </c>
      <c r="B408" s="8" t="s">
        <v>427</v>
      </c>
      <c r="C408" s="13" t="s">
        <v>412</v>
      </c>
      <c r="D408" s="13" t="s">
        <v>427</v>
      </c>
      <c r="E408" s="14">
        <v>38</v>
      </c>
      <c r="F408" s="15">
        <v>36</v>
      </c>
      <c r="G408" s="16">
        <f t="shared" si="6"/>
        <v>74</v>
      </c>
    </row>
    <row r="409" ht="20.1" customHeight="1" spans="1:7">
      <c r="A409" s="8" t="str">
        <f>"2467202007200003071347"</f>
        <v>2467202007200003071347</v>
      </c>
      <c r="B409" s="8" t="s">
        <v>428</v>
      </c>
      <c r="C409" s="13" t="s">
        <v>412</v>
      </c>
      <c r="D409" s="13" t="s">
        <v>428</v>
      </c>
      <c r="E409" s="14">
        <v>36</v>
      </c>
      <c r="F409" s="15">
        <v>30</v>
      </c>
      <c r="G409" s="16">
        <f t="shared" si="6"/>
        <v>66</v>
      </c>
    </row>
    <row r="410" ht="20.1" customHeight="1" spans="1:7">
      <c r="A410" s="8" t="str">
        <f>"246720200714160652141"</f>
        <v>246720200714160652141</v>
      </c>
      <c r="B410" s="8" t="s">
        <v>429</v>
      </c>
      <c r="C410" s="13" t="s">
        <v>412</v>
      </c>
      <c r="D410" s="13" t="s">
        <v>429</v>
      </c>
      <c r="E410" s="14">
        <v>39</v>
      </c>
      <c r="F410" s="15">
        <v>35</v>
      </c>
      <c r="G410" s="16">
        <f t="shared" si="6"/>
        <v>74</v>
      </c>
    </row>
    <row r="411" ht="20.1" customHeight="1" spans="1:7">
      <c r="A411" s="8" t="str">
        <f>"2467202007140813469"</f>
        <v>2467202007140813469</v>
      </c>
      <c r="B411" s="8" t="s">
        <v>430</v>
      </c>
      <c r="C411" s="13" t="s">
        <v>412</v>
      </c>
      <c r="D411" s="13" t="s">
        <v>430</v>
      </c>
      <c r="E411" s="14">
        <v>40</v>
      </c>
      <c r="F411" s="15">
        <v>30</v>
      </c>
      <c r="G411" s="16">
        <f t="shared" si="6"/>
        <v>70</v>
      </c>
    </row>
    <row r="412" ht="20.1" customHeight="1" spans="1:7">
      <c r="A412" s="8" t="str">
        <f>"246720200715204847395"</f>
        <v>246720200715204847395</v>
      </c>
      <c r="B412" s="8" t="s">
        <v>431</v>
      </c>
      <c r="C412" s="13" t="s">
        <v>412</v>
      </c>
      <c r="D412" s="13" t="s">
        <v>431</v>
      </c>
      <c r="E412" s="14">
        <v>26</v>
      </c>
      <c r="F412" s="15">
        <v>24</v>
      </c>
      <c r="G412" s="16">
        <f t="shared" si="6"/>
        <v>50</v>
      </c>
    </row>
    <row r="413" ht="20.1" customHeight="1" spans="1:7">
      <c r="A413" s="8" t="str">
        <f>"2467202007200951201395"</f>
        <v>2467202007200951201395</v>
      </c>
      <c r="B413" s="8" t="s">
        <v>432</v>
      </c>
      <c r="C413" s="13" t="s">
        <v>412</v>
      </c>
      <c r="D413" s="13" t="s">
        <v>432</v>
      </c>
      <c r="E413" s="14">
        <v>0</v>
      </c>
      <c r="F413" s="15">
        <v>0</v>
      </c>
      <c r="G413" s="16">
        <f t="shared" si="6"/>
        <v>0</v>
      </c>
    </row>
    <row r="414" ht="20.1" customHeight="1" spans="1:7">
      <c r="A414" s="8" t="str">
        <f>"2467202007201139071438"</f>
        <v>2467202007201139071438</v>
      </c>
      <c r="B414" s="8" t="s">
        <v>433</v>
      </c>
      <c r="C414" s="13" t="s">
        <v>412</v>
      </c>
      <c r="D414" s="13" t="s">
        <v>433</v>
      </c>
      <c r="E414" s="14">
        <v>27</v>
      </c>
      <c r="F414" s="15">
        <v>34</v>
      </c>
      <c r="G414" s="16">
        <f t="shared" ref="G414:G477" si="7">SUM(E414:F414)</f>
        <v>61</v>
      </c>
    </row>
    <row r="415" ht="20.1" customHeight="1" spans="1:7">
      <c r="A415" s="8" t="str">
        <f>"2467202007201300371474"</f>
        <v>2467202007201300371474</v>
      </c>
      <c r="B415" s="8" t="s">
        <v>434</v>
      </c>
      <c r="C415" s="13" t="s">
        <v>412</v>
      </c>
      <c r="D415" s="13" t="s">
        <v>434</v>
      </c>
      <c r="E415" s="14">
        <v>0</v>
      </c>
      <c r="F415" s="15">
        <v>0</v>
      </c>
      <c r="G415" s="16">
        <f t="shared" si="7"/>
        <v>0</v>
      </c>
    </row>
    <row r="416" ht="20.1" customHeight="1" spans="1:7">
      <c r="A416" s="8" t="str">
        <f>"246720200718150028942"</f>
        <v>246720200718150028942</v>
      </c>
      <c r="B416" s="8" t="s">
        <v>435</v>
      </c>
      <c r="C416" s="13" t="s">
        <v>412</v>
      </c>
      <c r="D416" s="13" t="s">
        <v>435</v>
      </c>
      <c r="E416" s="14">
        <v>39</v>
      </c>
      <c r="F416" s="15">
        <v>39</v>
      </c>
      <c r="G416" s="16">
        <f t="shared" si="7"/>
        <v>78</v>
      </c>
    </row>
    <row r="417" ht="20.1" customHeight="1" spans="1:7">
      <c r="A417" s="8" t="str">
        <f>"246720200717114146679"</f>
        <v>246720200717114146679</v>
      </c>
      <c r="B417" s="8" t="s">
        <v>436</v>
      </c>
      <c r="C417" s="13" t="s">
        <v>412</v>
      </c>
      <c r="D417" s="13" t="s">
        <v>436</v>
      </c>
      <c r="E417" s="14">
        <v>37</v>
      </c>
      <c r="F417" s="15">
        <v>31</v>
      </c>
      <c r="G417" s="16">
        <f t="shared" si="7"/>
        <v>68</v>
      </c>
    </row>
    <row r="418" ht="20.1" customHeight="1" spans="1:7">
      <c r="A418" s="8" t="str">
        <f>"246720200718165557962"</f>
        <v>246720200718165557962</v>
      </c>
      <c r="B418" s="8" t="s">
        <v>437</v>
      </c>
      <c r="C418" s="13" t="s">
        <v>412</v>
      </c>
      <c r="D418" s="13" t="s">
        <v>437</v>
      </c>
      <c r="E418" s="14">
        <v>28</v>
      </c>
      <c r="F418" s="15">
        <v>22</v>
      </c>
      <c r="G418" s="16">
        <f t="shared" si="7"/>
        <v>50</v>
      </c>
    </row>
    <row r="419" ht="20.1" customHeight="1" spans="1:7">
      <c r="A419" s="8" t="str">
        <f>"246720200714132750118"</f>
        <v>246720200714132750118</v>
      </c>
      <c r="B419" s="8" t="s">
        <v>438</v>
      </c>
      <c r="C419" s="13" t="s">
        <v>412</v>
      </c>
      <c r="D419" s="13" t="s">
        <v>438</v>
      </c>
      <c r="E419" s="14">
        <v>42</v>
      </c>
      <c r="F419" s="15">
        <v>33</v>
      </c>
      <c r="G419" s="16">
        <f t="shared" si="7"/>
        <v>75</v>
      </c>
    </row>
    <row r="420" ht="20.1" customHeight="1" spans="1:7">
      <c r="A420" s="8" t="str">
        <f>"246720200714160839142"</f>
        <v>246720200714160839142</v>
      </c>
      <c r="B420" s="8" t="s">
        <v>439</v>
      </c>
      <c r="C420" s="13" t="s">
        <v>412</v>
      </c>
      <c r="D420" s="13" t="s">
        <v>439</v>
      </c>
      <c r="E420" s="14">
        <v>37</v>
      </c>
      <c r="F420" s="15">
        <v>34</v>
      </c>
      <c r="G420" s="16">
        <f t="shared" si="7"/>
        <v>71</v>
      </c>
    </row>
    <row r="421" ht="20.1" customHeight="1" spans="1:7">
      <c r="A421" s="8" t="str">
        <f>"2467202007192046111281"</f>
        <v>2467202007192046111281</v>
      </c>
      <c r="B421" s="8" t="s">
        <v>440</v>
      </c>
      <c r="C421" s="13" t="s">
        <v>412</v>
      </c>
      <c r="D421" s="13" t="s">
        <v>440</v>
      </c>
      <c r="E421" s="14">
        <v>0</v>
      </c>
      <c r="F421" s="15">
        <v>0</v>
      </c>
      <c r="G421" s="16">
        <f t="shared" si="7"/>
        <v>0</v>
      </c>
    </row>
    <row r="422" ht="20.1" customHeight="1" spans="1:7">
      <c r="A422" s="8" t="str">
        <f>"246720200718124653909"</f>
        <v>246720200718124653909</v>
      </c>
      <c r="B422" s="8" t="s">
        <v>441</v>
      </c>
      <c r="C422" s="13" t="s">
        <v>412</v>
      </c>
      <c r="D422" s="13" t="s">
        <v>441</v>
      </c>
      <c r="E422" s="14">
        <v>35</v>
      </c>
      <c r="F422" s="15">
        <v>30</v>
      </c>
      <c r="G422" s="16">
        <f t="shared" si="7"/>
        <v>65</v>
      </c>
    </row>
    <row r="423" ht="20.1" customHeight="1" spans="1:7">
      <c r="A423" s="8" t="str">
        <f>"2467202007191300201157"</f>
        <v>2467202007191300201157</v>
      </c>
      <c r="B423" s="8" t="s">
        <v>442</v>
      </c>
      <c r="C423" s="13" t="s">
        <v>443</v>
      </c>
      <c r="D423" s="13" t="s">
        <v>442</v>
      </c>
      <c r="E423" s="14">
        <v>34</v>
      </c>
      <c r="F423" s="15">
        <v>32</v>
      </c>
      <c r="G423" s="16">
        <f t="shared" si="7"/>
        <v>66</v>
      </c>
    </row>
    <row r="424" ht="20.1" customHeight="1" spans="1:7">
      <c r="A424" s="8" t="str">
        <f>"246720200718133109930"</f>
        <v>246720200718133109930</v>
      </c>
      <c r="B424" s="8" t="s">
        <v>444</v>
      </c>
      <c r="C424" s="13" t="s">
        <v>443</v>
      </c>
      <c r="D424" s="13" t="s">
        <v>444</v>
      </c>
      <c r="E424" s="14">
        <v>31</v>
      </c>
      <c r="F424" s="15">
        <v>28</v>
      </c>
      <c r="G424" s="16">
        <f t="shared" si="7"/>
        <v>59</v>
      </c>
    </row>
    <row r="425" ht="20.1" customHeight="1" spans="1:7">
      <c r="A425" s="8" t="str">
        <f>"246720200714145822135"</f>
        <v>246720200714145822135</v>
      </c>
      <c r="B425" s="8" t="s">
        <v>445</v>
      </c>
      <c r="C425" s="13" t="s">
        <v>443</v>
      </c>
      <c r="D425" s="13" t="s">
        <v>445</v>
      </c>
      <c r="E425" s="14">
        <v>26</v>
      </c>
      <c r="F425" s="15">
        <v>25</v>
      </c>
      <c r="G425" s="16">
        <f t="shared" si="7"/>
        <v>51</v>
      </c>
    </row>
    <row r="426" ht="20.1" customHeight="1" spans="1:7">
      <c r="A426" s="8" t="str">
        <f>"2467202007191459461186"</f>
        <v>2467202007191459461186</v>
      </c>
      <c r="B426" s="8" t="s">
        <v>446</v>
      </c>
      <c r="C426" s="13" t="s">
        <v>443</v>
      </c>
      <c r="D426" s="13" t="s">
        <v>446</v>
      </c>
      <c r="E426" s="14">
        <v>28</v>
      </c>
      <c r="F426" s="15">
        <v>30</v>
      </c>
      <c r="G426" s="16">
        <f t="shared" si="7"/>
        <v>58</v>
      </c>
    </row>
    <row r="427" ht="20.1" customHeight="1" spans="1:7">
      <c r="A427" s="8" t="str">
        <f>"246720200716203308590"</f>
        <v>246720200716203308590</v>
      </c>
      <c r="B427" s="8" t="s">
        <v>447</v>
      </c>
      <c r="C427" s="13" t="s">
        <v>443</v>
      </c>
      <c r="D427" s="13" t="s">
        <v>447</v>
      </c>
      <c r="E427" s="14">
        <v>29</v>
      </c>
      <c r="F427" s="15">
        <v>25</v>
      </c>
      <c r="G427" s="16">
        <f t="shared" si="7"/>
        <v>54</v>
      </c>
    </row>
    <row r="428" ht="20.1" customHeight="1" spans="1:7">
      <c r="A428" s="8" t="str">
        <f>"2467202007192158211304"</f>
        <v>2467202007192158211304</v>
      </c>
      <c r="B428" s="8" t="s">
        <v>448</v>
      </c>
      <c r="C428" s="13" t="s">
        <v>443</v>
      </c>
      <c r="D428" s="13" t="s">
        <v>448</v>
      </c>
      <c r="E428" s="14">
        <v>36</v>
      </c>
      <c r="F428" s="15">
        <v>29</v>
      </c>
      <c r="G428" s="16">
        <f t="shared" si="7"/>
        <v>65</v>
      </c>
    </row>
    <row r="429" ht="20.1" customHeight="1" spans="1:7">
      <c r="A429" s="8" t="str">
        <f>"2467202007191556051203"</f>
        <v>2467202007191556051203</v>
      </c>
      <c r="B429" s="8" t="s">
        <v>449</v>
      </c>
      <c r="C429" s="13" t="s">
        <v>443</v>
      </c>
      <c r="D429" s="13" t="s">
        <v>449</v>
      </c>
      <c r="E429" s="14">
        <v>37</v>
      </c>
      <c r="F429" s="15">
        <v>34</v>
      </c>
      <c r="G429" s="16">
        <f t="shared" si="7"/>
        <v>71</v>
      </c>
    </row>
    <row r="430" ht="20.1" customHeight="1" spans="1:7">
      <c r="A430" s="8" t="str">
        <f>"2467202007190000131049"</f>
        <v>2467202007190000131049</v>
      </c>
      <c r="B430" s="8" t="s">
        <v>450</v>
      </c>
      <c r="C430" s="13" t="s">
        <v>443</v>
      </c>
      <c r="D430" s="13" t="s">
        <v>450</v>
      </c>
      <c r="E430" s="14">
        <v>39</v>
      </c>
      <c r="F430" s="15">
        <v>39</v>
      </c>
      <c r="G430" s="16">
        <f t="shared" si="7"/>
        <v>78</v>
      </c>
    </row>
    <row r="431" ht="20.1" customHeight="1" spans="1:7">
      <c r="A431" s="8" t="str">
        <f>"24672020071409315736"</f>
        <v>24672020071409315736</v>
      </c>
      <c r="B431" s="8" t="s">
        <v>451</v>
      </c>
      <c r="C431" s="13" t="s">
        <v>443</v>
      </c>
      <c r="D431" s="13" t="s">
        <v>451</v>
      </c>
      <c r="E431" s="14">
        <v>34</v>
      </c>
      <c r="F431" s="15">
        <v>33</v>
      </c>
      <c r="G431" s="16">
        <f t="shared" si="7"/>
        <v>67</v>
      </c>
    </row>
    <row r="432" ht="20.1" customHeight="1" spans="1:7">
      <c r="A432" s="8" t="str">
        <f>"246720200716230340623"</f>
        <v>246720200716230340623</v>
      </c>
      <c r="B432" s="8" t="s">
        <v>452</v>
      </c>
      <c r="C432" s="13" t="s">
        <v>443</v>
      </c>
      <c r="D432" s="13" t="s">
        <v>452</v>
      </c>
      <c r="E432" s="14">
        <v>31</v>
      </c>
      <c r="F432" s="15">
        <v>27</v>
      </c>
      <c r="G432" s="16">
        <f t="shared" si="7"/>
        <v>58</v>
      </c>
    </row>
    <row r="433" ht="20.1" customHeight="1" spans="1:7">
      <c r="A433" s="8" t="str">
        <f>"246720200716231529628"</f>
        <v>246720200716231529628</v>
      </c>
      <c r="B433" s="8" t="s">
        <v>453</v>
      </c>
      <c r="C433" s="13" t="s">
        <v>443</v>
      </c>
      <c r="D433" s="13" t="s">
        <v>453</v>
      </c>
      <c r="E433" s="14">
        <v>41</v>
      </c>
      <c r="F433" s="15">
        <v>32</v>
      </c>
      <c r="G433" s="16">
        <f t="shared" si="7"/>
        <v>73</v>
      </c>
    </row>
    <row r="434" ht="20.1" customHeight="1" spans="1:7">
      <c r="A434" s="8" t="str">
        <f>"246720200715173738364"</f>
        <v>246720200715173738364</v>
      </c>
      <c r="B434" s="8" t="s">
        <v>454</v>
      </c>
      <c r="C434" s="13" t="s">
        <v>443</v>
      </c>
      <c r="D434" s="13" t="s">
        <v>454</v>
      </c>
      <c r="E434" s="14">
        <v>30</v>
      </c>
      <c r="F434" s="15">
        <v>32</v>
      </c>
      <c r="G434" s="16">
        <f t="shared" si="7"/>
        <v>62</v>
      </c>
    </row>
    <row r="435" ht="20.1" customHeight="1" spans="1:7">
      <c r="A435" s="8" t="str">
        <f>"246720200714183158169"</f>
        <v>246720200714183158169</v>
      </c>
      <c r="B435" s="8" t="s">
        <v>455</v>
      </c>
      <c r="C435" s="13" t="s">
        <v>443</v>
      </c>
      <c r="D435" s="13" t="s">
        <v>455</v>
      </c>
      <c r="E435" s="14">
        <v>36</v>
      </c>
      <c r="F435" s="15">
        <v>33</v>
      </c>
      <c r="G435" s="16">
        <f t="shared" si="7"/>
        <v>69</v>
      </c>
    </row>
    <row r="436" ht="20.1" customHeight="1" spans="1:7">
      <c r="A436" s="8" t="str">
        <f>"2467202007182024431008"</f>
        <v>2467202007182024431008</v>
      </c>
      <c r="B436" s="8" t="s">
        <v>456</v>
      </c>
      <c r="C436" s="13" t="s">
        <v>443</v>
      </c>
      <c r="D436" s="13" t="s">
        <v>456</v>
      </c>
      <c r="E436" s="14">
        <v>0</v>
      </c>
      <c r="F436" s="15">
        <v>0</v>
      </c>
      <c r="G436" s="16">
        <f t="shared" si="7"/>
        <v>0</v>
      </c>
    </row>
    <row r="437" ht="20.1" customHeight="1" spans="1:7">
      <c r="A437" s="8" t="str">
        <f>"2467202007191909491256"</f>
        <v>2467202007191909491256</v>
      </c>
      <c r="B437" s="8" t="s">
        <v>457</v>
      </c>
      <c r="C437" s="13" t="s">
        <v>443</v>
      </c>
      <c r="D437" s="13" t="s">
        <v>457</v>
      </c>
      <c r="E437" s="14">
        <v>35</v>
      </c>
      <c r="F437" s="15">
        <v>32</v>
      </c>
      <c r="G437" s="16">
        <f t="shared" si="7"/>
        <v>67</v>
      </c>
    </row>
    <row r="438" ht="20.1" customHeight="1" spans="1:7">
      <c r="A438" s="8" t="str">
        <f>"2467202007191104231119"</f>
        <v>2467202007191104231119</v>
      </c>
      <c r="B438" s="8" t="s">
        <v>458</v>
      </c>
      <c r="C438" s="13" t="s">
        <v>443</v>
      </c>
      <c r="D438" s="13" t="s">
        <v>458</v>
      </c>
      <c r="E438" s="14">
        <v>24</v>
      </c>
      <c r="F438" s="15">
        <v>27</v>
      </c>
      <c r="G438" s="16">
        <f t="shared" si="7"/>
        <v>51</v>
      </c>
    </row>
    <row r="439" ht="20.1" customHeight="1" spans="1:7">
      <c r="A439" s="8" t="str">
        <f>"2467202007200922391385"</f>
        <v>2467202007200922391385</v>
      </c>
      <c r="B439" s="8" t="s">
        <v>459</v>
      </c>
      <c r="C439" s="13" t="s">
        <v>443</v>
      </c>
      <c r="D439" s="13" t="s">
        <v>459</v>
      </c>
      <c r="E439" s="14">
        <v>40</v>
      </c>
      <c r="F439" s="15">
        <v>27</v>
      </c>
      <c r="G439" s="16">
        <f t="shared" si="7"/>
        <v>67</v>
      </c>
    </row>
    <row r="440" ht="20.1" customHeight="1" spans="1:7">
      <c r="A440" s="8" t="str">
        <f>"246720200718183538987"</f>
        <v>246720200718183538987</v>
      </c>
      <c r="B440" s="8" t="s">
        <v>460</v>
      </c>
      <c r="C440" s="13" t="s">
        <v>443</v>
      </c>
      <c r="D440" s="13" t="s">
        <v>460</v>
      </c>
      <c r="E440" s="14">
        <v>40</v>
      </c>
      <c r="F440" s="15">
        <v>29</v>
      </c>
      <c r="G440" s="16">
        <f t="shared" si="7"/>
        <v>69</v>
      </c>
    </row>
    <row r="441" ht="20.1" customHeight="1" spans="1:7">
      <c r="A441" s="8" t="str">
        <f>"2467202007201259071472"</f>
        <v>2467202007201259071472</v>
      </c>
      <c r="B441" s="8" t="s">
        <v>461</v>
      </c>
      <c r="C441" s="13" t="s">
        <v>443</v>
      </c>
      <c r="D441" s="13" t="s">
        <v>461</v>
      </c>
      <c r="E441" s="14">
        <v>35</v>
      </c>
      <c r="F441" s="15">
        <v>32</v>
      </c>
      <c r="G441" s="16">
        <f t="shared" si="7"/>
        <v>67</v>
      </c>
    </row>
    <row r="442" ht="20.1" customHeight="1" spans="1:7">
      <c r="A442" s="8" t="str">
        <f>"246720200716163856552"</f>
        <v>246720200716163856552</v>
      </c>
      <c r="B442" s="8" t="s">
        <v>462</v>
      </c>
      <c r="C442" s="13" t="s">
        <v>443</v>
      </c>
      <c r="D442" s="13" t="s">
        <v>462</v>
      </c>
      <c r="E442" s="14">
        <v>40</v>
      </c>
      <c r="F442" s="15">
        <v>30</v>
      </c>
      <c r="G442" s="16">
        <f t="shared" si="7"/>
        <v>70</v>
      </c>
    </row>
    <row r="443" ht="20.1" customHeight="1" spans="1:7">
      <c r="A443" s="8" t="str">
        <f>"24672020071411294682"</f>
        <v>24672020071411294682</v>
      </c>
      <c r="B443" s="8" t="s">
        <v>463</v>
      </c>
      <c r="C443" s="13" t="s">
        <v>443</v>
      </c>
      <c r="D443" s="13" t="s">
        <v>463</v>
      </c>
      <c r="E443" s="14">
        <v>34</v>
      </c>
      <c r="F443" s="15">
        <v>32</v>
      </c>
      <c r="G443" s="16">
        <f t="shared" si="7"/>
        <v>66</v>
      </c>
    </row>
    <row r="444" ht="20.1" customHeight="1" spans="1:7">
      <c r="A444" s="8" t="str">
        <f>"24672020071410544762"</f>
        <v>24672020071410544762</v>
      </c>
      <c r="B444" s="8" t="s">
        <v>464</v>
      </c>
      <c r="C444" s="13" t="s">
        <v>443</v>
      </c>
      <c r="D444" s="13" t="s">
        <v>464</v>
      </c>
      <c r="E444" s="14">
        <v>35</v>
      </c>
      <c r="F444" s="15">
        <v>23</v>
      </c>
      <c r="G444" s="16">
        <f t="shared" si="7"/>
        <v>58</v>
      </c>
    </row>
    <row r="445" ht="20.1" customHeight="1" spans="1:7">
      <c r="A445" s="8" t="str">
        <f>"246720200714232444217"</f>
        <v>246720200714232444217</v>
      </c>
      <c r="B445" s="8" t="s">
        <v>465</v>
      </c>
      <c r="C445" s="13" t="s">
        <v>443</v>
      </c>
      <c r="D445" s="13" t="s">
        <v>465</v>
      </c>
      <c r="E445" s="14">
        <v>38</v>
      </c>
      <c r="F445" s="15">
        <v>37</v>
      </c>
      <c r="G445" s="16">
        <f t="shared" si="7"/>
        <v>75</v>
      </c>
    </row>
    <row r="446" ht="20.1" customHeight="1" spans="1:7">
      <c r="A446" s="8" t="str">
        <f>"246720200716205233594"</f>
        <v>246720200716205233594</v>
      </c>
      <c r="B446" s="8" t="s">
        <v>466</v>
      </c>
      <c r="C446" s="13" t="s">
        <v>443</v>
      </c>
      <c r="D446" s="13" t="s">
        <v>466</v>
      </c>
      <c r="E446" s="14">
        <v>35</v>
      </c>
      <c r="F446" s="15">
        <v>27</v>
      </c>
      <c r="G446" s="16">
        <f t="shared" si="7"/>
        <v>62</v>
      </c>
    </row>
    <row r="447" ht="20.1" customHeight="1" spans="1:7">
      <c r="A447" s="8" t="str">
        <f>"2467202007182201261028"</f>
        <v>2467202007182201261028</v>
      </c>
      <c r="B447" s="8" t="s">
        <v>467</v>
      </c>
      <c r="C447" s="13" t="s">
        <v>443</v>
      </c>
      <c r="D447" s="13" t="s">
        <v>467</v>
      </c>
      <c r="E447" s="14">
        <v>34</v>
      </c>
      <c r="F447" s="15">
        <v>31</v>
      </c>
      <c r="G447" s="16">
        <f t="shared" si="7"/>
        <v>65</v>
      </c>
    </row>
    <row r="448" ht="20.1" customHeight="1" spans="1:7">
      <c r="A448" s="8" t="str">
        <f>"2467202007192217581314"</f>
        <v>2467202007192217581314</v>
      </c>
      <c r="B448" s="8" t="s">
        <v>468</v>
      </c>
      <c r="C448" s="13" t="s">
        <v>443</v>
      </c>
      <c r="D448" s="13" t="s">
        <v>468</v>
      </c>
      <c r="E448" s="14">
        <v>35</v>
      </c>
      <c r="F448" s="15">
        <v>38</v>
      </c>
      <c r="G448" s="16">
        <f t="shared" si="7"/>
        <v>73</v>
      </c>
    </row>
    <row r="449" ht="20.1" customHeight="1" spans="1:7">
      <c r="A449" s="8" t="str">
        <f>"2467202007190958351096"</f>
        <v>2467202007190958351096</v>
      </c>
      <c r="B449" s="8" t="s">
        <v>469</v>
      </c>
      <c r="C449" s="13" t="s">
        <v>443</v>
      </c>
      <c r="D449" s="13" t="s">
        <v>469</v>
      </c>
      <c r="E449" s="14">
        <v>33</v>
      </c>
      <c r="F449" s="15">
        <v>25</v>
      </c>
      <c r="G449" s="16">
        <f t="shared" si="7"/>
        <v>58</v>
      </c>
    </row>
    <row r="450" ht="20.1" customHeight="1" spans="1:7">
      <c r="A450" s="8" t="str">
        <f>"246720200714133828119"</f>
        <v>246720200714133828119</v>
      </c>
      <c r="B450" s="8" t="s">
        <v>470</v>
      </c>
      <c r="C450" s="13" t="s">
        <v>443</v>
      </c>
      <c r="D450" s="13" t="s">
        <v>470</v>
      </c>
      <c r="E450" s="14">
        <v>33</v>
      </c>
      <c r="F450" s="15">
        <v>28</v>
      </c>
      <c r="G450" s="16">
        <f t="shared" si="7"/>
        <v>61</v>
      </c>
    </row>
    <row r="451" ht="20.1" customHeight="1" spans="1:7">
      <c r="A451" s="8" t="str">
        <f>"2467202007201059001421"</f>
        <v>2467202007201059001421</v>
      </c>
      <c r="B451" s="8" t="s">
        <v>471</v>
      </c>
      <c r="C451" s="13" t="s">
        <v>443</v>
      </c>
      <c r="D451" s="13" t="s">
        <v>471</v>
      </c>
      <c r="E451" s="14">
        <v>35</v>
      </c>
      <c r="F451" s="15">
        <v>29</v>
      </c>
      <c r="G451" s="16">
        <f t="shared" si="7"/>
        <v>64</v>
      </c>
    </row>
    <row r="452" ht="20.1" customHeight="1" spans="1:7">
      <c r="A452" s="8" t="str">
        <f>"2467202007191324281168"</f>
        <v>2467202007191324281168</v>
      </c>
      <c r="B452" s="8" t="s">
        <v>472</v>
      </c>
      <c r="C452" s="13" t="s">
        <v>443</v>
      </c>
      <c r="D452" s="13" t="s">
        <v>472</v>
      </c>
      <c r="E452" s="14">
        <v>0</v>
      </c>
      <c r="F452" s="15">
        <v>0</v>
      </c>
      <c r="G452" s="16">
        <f t="shared" si="7"/>
        <v>0</v>
      </c>
    </row>
    <row r="453" ht="20.1" customHeight="1" spans="1:7">
      <c r="A453" s="8" t="str">
        <f>"246720200715221359412"</f>
        <v>246720200715221359412</v>
      </c>
      <c r="B453" s="8" t="s">
        <v>473</v>
      </c>
      <c r="C453" s="13" t="s">
        <v>474</v>
      </c>
      <c r="D453" s="13" t="s">
        <v>473</v>
      </c>
      <c r="E453" s="14">
        <v>40</v>
      </c>
      <c r="F453" s="15">
        <v>38</v>
      </c>
      <c r="G453" s="16">
        <f t="shared" si="7"/>
        <v>78</v>
      </c>
    </row>
    <row r="454" ht="20.1" customHeight="1" spans="1:7">
      <c r="A454" s="8" t="str">
        <f>"2467202007191132511126"</f>
        <v>2467202007191132511126</v>
      </c>
      <c r="B454" s="8" t="s">
        <v>475</v>
      </c>
      <c r="C454" s="13" t="s">
        <v>474</v>
      </c>
      <c r="D454" s="13" t="s">
        <v>475</v>
      </c>
      <c r="E454" s="14">
        <v>38</v>
      </c>
      <c r="F454" s="15">
        <v>28</v>
      </c>
      <c r="G454" s="16">
        <f t="shared" si="7"/>
        <v>66</v>
      </c>
    </row>
    <row r="455" ht="20.1" customHeight="1" spans="1:7">
      <c r="A455" s="8" t="str">
        <f>"2467202007192122251293"</f>
        <v>2467202007192122251293</v>
      </c>
      <c r="B455" s="8" t="s">
        <v>476</v>
      </c>
      <c r="C455" s="13" t="s">
        <v>474</v>
      </c>
      <c r="D455" s="13" t="s">
        <v>476</v>
      </c>
      <c r="E455" s="14">
        <v>41</v>
      </c>
      <c r="F455" s="15">
        <v>33</v>
      </c>
      <c r="G455" s="16">
        <f t="shared" si="7"/>
        <v>74</v>
      </c>
    </row>
    <row r="456" ht="20.1" customHeight="1" spans="1:7">
      <c r="A456" s="8" t="str">
        <f>"246720200716174655566"</f>
        <v>246720200716174655566</v>
      </c>
      <c r="B456" s="8" t="s">
        <v>477</v>
      </c>
      <c r="C456" s="13" t="s">
        <v>474</v>
      </c>
      <c r="D456" s="13" t="s">
        <v>477</v>
      </c>
      <c r="E456" s="14">
        <v>31</v>
      </c>
      <c r="F456" s="15">
        <v>24</v>
      </c>
      <c r="G456" s="16">
        <f t="shared" si="7"/>
        <v>55</v>
      </c>
    </row>
    <row r="457" ht="20.1" customHeight="1" spans="1:7">
      <c r="A457" s="8" t="str">
        <f>"246720200717233937836"</f>
        <v>246720200717233937836</v>
      </c>
      <c r="B457" s="8" t="s">
        <v>478</v>
      </c>
      <c r="C457" s="13" t="s">
        <v>474</v>
      </c>
      <c r="D457" s="13" t="s">
        <v>478</v>
      </c>
      <c r="E457" s="14">
        <v>40</v>
      </c>
      <c r="F457" s="15">
        <v>29</v>
      </c>
      <c r="G457" s="16">
        <f t="shared" si="7"/>
        <v>69</v>
      </c>
    </row>
    <row r="458" s="1" customFormat="1" ht="20.1" customHeight="1" spans="1:9">
      <c r="A458" s="8" t="str">
        <f>"246720200716221530612"</f>
        <v>246720200716221530612</v>
      </c>
      <c r="B458" s="8" t="s">
        <v>479</v>
      </c>
      <c r="C458" s="13" t="s">
        <v>474</v>
      </c>
      <c r="D458" s="13" t="s">
        <v>479</v>
      </c>
      <c r="E458" s="14">
        <v>37</v>
      </c>
      <c r="F458" s="15">
        <v>30</v>
      </c>
      <c r="G458" s="16">
        <f t="shared" si="7"/>
        <v>67</v>
      </c>
      <c r="H458"/>
      <c r="I458"/>
    </row>
    <row r="459" s="1" customFormat="1" ht="20.1" customHeight="1" spans="1:9">
      <c r="A459" s="8" t="str">
        <f>"246720200716100454460"</f>
        <v>246720200716100454460</v>
      </c>
      <c r="B459" s="8" t="s">
        <v>480</v>
      </c>
      <c r="C459" s="13" t="s">
        <v>474</v>
      </c>
      <c r="D459" s="13" t="s">
        <v>480</v>
      </c>
      <c r="E459" s="14">
        <v>40</v>
      </c>
      <c r="F459" s="15">
        <v>30</v>
      </c>
      <c r="G459" s="16">
        <f t="shared" si="7"/>
        <v>70</v>
      </c>
      <c r="H459"/>
      <c r="I459"/>
    </row>
    <row r="460" s="1" customFormat="1" ht="20.1" customHeight="1" spans="1:9">
      <c r="A460" s="8" t="str">
        <f>"246720200715175628369"</f>
        <v>246720200715175628369</v>
      </c>
      <c r="B460" s="8" t="s">
        <v>481</v>
      </c>
      <c r="C460" s="13" t="s">
        <v>474</v>
      </c>
      <c r="D460" s="13" t="s">
        <v>481</v>
      </c>
      <c r="E460" s="14">
        <v>42</v>
      </c>
      <c r="F460" s="15">
        <v>34</v>
      </c>
      <c r="G460" s="16">
        <f t="shared" si="7"/>
        <v>76</v>
      </c>
      <c r="H460"/>
      <c r="I460"/>
    </row>
    <row r="461" s="1" customFormat="1" ht="20.1" customHeight="1" spans="1:9">
      <c r="A461" s="8" t="str">
        <f>"246720200716174014564"</f>
        <v>246720200716174014564</v>
      </c>
      <c r="B461" s="8" t="s">
        <v>482</v>
      </c>
      <c r="C461" s="13" t="s">
        <v>474</v>
      </c>
      <c r="D461" s="13" t="s">
        <v>482</v>
      </c>
      <c r="E461" s="14">
        <v>39</v>
      </c>
      <c r="F461" s="15">
        <v>33</v>
      </c>
      <c r="G461" s="16">
        <f t="shared" si="7"/>
        <v>72</v>
      </c>
      <c r="H461"/>
      <c r="I461"/>
    </row>
    <row r="462" s="1" customFormat="1" ht="20.1" customHeight="1" spans="1:9">
      <c r="A462" s="8" t="str">
        <f>"2467202007200817311371"</f>
        <v>2467202007200817311371</v>
      </c>
      <c r="B462" s="8" t="s">
        <v>483</v>
      </c>
      <c r="C462" s="13" t="s">
        <v>474</v>
      </c>
      <c r="D462" s="13" t="s">
        <v>483</v>
      </c>
      <c r="E462" s="14">
        <v>36</v>
      </c>
      <c r="F462" s="15">
        <v>36</v>
      </c>
      <c r="G462" s="16">
        <f t="shared" si="7"/>
        <v>72</v>
      </c>
      <c r="H462"/>
      <c r="I462"/>
    </row>
    <row r="463" s="1" customFormat="1" ht="20.1" customHeight="1" spans="1:9">
      <c r="A463" s="8" t="str">
        <f>"2467202007191525231192"</f>
        <v>2467202007191525231192</v>
      </c>
      <c r="B463" s="8" t="s">
        <v>484</v>
      </c>
      <c r="C463" s="13" t="s">
        <v>474</v>
      </c>
      <c r="D463" s="13" t="s">
        <v>484</v>
      </c>
      <c r="E463" s="14">
        <v>32</v>
      </c>
      <c r="F463" s="15">
        <v>32</v>
      </c>
      <c r="G463" s="16">
        <f t="shared" si="7"/>
        <v>64</v>
      </c>
      <c r="H463"/>
      <c r="I463"/>
    </row>
    <row r="464" ht="20.1" customHeight="1" spans="1:7">
      <c r="A464" s="8" t="str">
        <f>"2467202007201536111536"</f>
        <v>2467202007201536111536</v>
      </c>
      <c r="B464" s="8" t="s">
        <v>485</v>
      </c>
      <c r="C464" s="13" t="s">
        <v>474</v>
      </c>
      <c r="D464" s="13" t="s">
        <v>485</v>
      </c>
      <c r="E464" s="14">
        <v>0</v>
      </c>
      <c r="F464" s="15">
        <v>0</v>
      </c>
      <c r="G464" s="16">
        <f t="shared" si="7"/>
        <v>0</v>
      </c>
    </row>
    <row r="465" ht="20.1" customHeight="1" spans="1:7">
      <c r="A465" s="8" t="str">
        <f>"246720200717214429813"</f>
        <v>246720200717214429813</v>
      </c>
      <c r="B465" s="8" t="s">
        <v>486</v>
      </c>
      <c r="C465" s="13" t="s">
        <v>474</v>
      </c>
      <c r="D465" s="13" t="s">
        <v>486</v>
      </c>
      <c r="E465" s="14">
        <v>33</v>
      </c>
      <c r="F465" s="15">
        <v>25</v>
      </c>
      <c r="G465" s="16">
        <f t="shared" si="7"/>
        <v>58</v>
      </c>
    </row>
    <row r="466" ht="20.1" customHeight="1" spans="1:7">
      <c r="A466" s="8" t="str">
        <f>"246720200717223332824"</f>
        <v>246720200717223332824</v>
      </c>
      <c r="B466" s="8" t="s">
        <v>487</v>
      </c>
      <c r="C466" s="13" t="s">
        <v>474</v>
      </c>
      <c r="D466" s="13" t="s">
        <v>487</v>
      </c>
      <c r="E466" s="14">
        <v>40</v>
      </c>
      <c r="F466" s="15">
        <v>33</v>
      </c>
      <c r="G466" s="16">
        <f t="shared" si="7"/>
        <v>73</v>
      </c>
    </row>
    <row r="467" ht="20.1" customHeight="1" spans="1:7">
      <c r="A467" s="8" t="str">
        <f>"246720200716235504632"</f>
        <v>246720200716235504632</v>
      </c>
      <c r="B467" s="8" t="s">
        <v>488</v>
      </c>
      <c r="C467" s="13" t="s">
        <v>474</v>
      </c>
      <c r="D467" s="13" t="s">
        <v>488</v>
      </c>
      <c r="E467" s="14">
        <v>0</v>
      </c>
      <c r="F467" s="15">
        <v>0</v>
      </c>
      <c r="G467" s="16">
        <f t="shared" si="7"/>
        <v>0</v>
      </c>
    </row>
    <row r="468" ht="20.1" customHeight="1" spans="1:7">
      <c r="A468" s="8" t="str">
        <f>"2467202007200847431374"</f>
        <v>2467202007200847431374</v>
      </c>
      <c r="B468" s="8" t="s">
        <v>489</v>
      </c>
      <c r="C468" s="13" t="s">
        <v>474</v>
      </c>
      <c r="D468" s="13" t="s">
        <v>489</v>
      </c>
      <c r="E468" s="14">
        <v>23</v>
      </c>
      <c r="F468" s="15">
        <v>21</v>
      </c>
      <c r="G468" s="16">
        <f t="shared" si="7"/>
        <v>44</v>
      </c>
    </row>
    <row r="469" ht="20.1" customHeight="1" spans="1:7">
      <c r="A469" s="8" t="str">
        <f>"246720200716142738521"</f>
        <v>246720200716142738521</v>
      </c>
      <c r="B469" s="8" t="s">
        <v>490</v>
      </c>
      <c r="C469" s="13" t="s">
        <v>474</v>
      </c>
      <c r="D469" s="13" t="s">
        <v>490</v>
      </c>
      <c r="E469" s="14">
        <v>30</v>
      </c>
      <c r="F469" s="15">
        <v>28</v>
      </c>
      <c r="G469" s="16">
        <f t="shared" si="7"/>
        <v>58</v>
      </c>
    </row>
    <row r="470" ht="20.1" customHeight="1" spans="1:7">
      <c r="A470" s="8" t="str">
        <f>"246720200718083311847"</f>
        <v>246720200718083311847</v>
      </c>
      <c r="B470" s="8" t="s">
        <v>491</v>
      </c>
      <c r="C470" s="13" t="s">
        <v>474</v>
      </c>
      <c r="D470" s="13" t="s">
        <v>491</v>
      </c>
      <c r="E470" s="14">
        <v>40</v>
      </c>
      <c r="F470" s="15">
        <v>32</v>
      </c>
      <c r="G470" s="16">
        <f t="shared" si="7"/>
        <v>72</v>
      </c>
    </row>
    <row r="471" ht="20.1" customHeight="1" spans="1:7">
      <c r="A471" s="8" t="str">
        <f>"246720200716150338528"</f>
        <v>246720200716150338528</v>
      </c>
      <c r="B471" s="8" t="s">
        <v>492</v>
      </c>
      <c r="C471" s="13" t="s">
        <v>474</v>
      </c>
      <c r="D471" s="13" t="s">
        <v>492</v>
      </c>
      <c r="E471" s="14">
        <v>36</v>
      </c>
      <c r="F471" s="15">
        <v>31</v>
      </c>
      <c r="G471" s="16">
        <f t="shared" si="7"/>
        <v>67</v>
      </c>
    </row>
    <row r="472" ht="20.1" customHeight="1" spans="1:7">
      <c r="A472" s="8" t="str">
        <f>"24672020071408311915"</f>
        <v>24672020071408311915</v>
      </c>
      <c r="B472" s="8" t="s">
        <v>493</v>
      </c>
      <c r="C472" s="13" t="s">
        <v>474</v>
      </c>
      <c r="D472" s="13" t="s">
        <v>493</v>
      </c>
      <c r="E472" s="14">
        <v>31</v>
      </c>
      <c r="F472" s="15">
        <v>28</v>
      </c>
      <c r="G472" s="16">
        <f t="shared" si="7"/>
        <v>59</v>
      </c>
    </row>
    <row r="473" ht="20.1" customHeight="1" spans="1:7">
      <c r="A473" s="8" t="str">
        <f>"246720200714190302174"</f>
        <v>246720200714190302174</v>
      </c>
      <c r="B473" s="8" t="s">
        <v>494</v>
      </c>
      <c r="C473" s="13" t="s">
        <v>474</v>
      </c>
      <c r="D473" s="13" t="s">
        <v>494</v>
      </c>
      <c r="E473" s="14">
        <v>41</v>
      </c>
      <c r="F473" s="15">
        <v>32</v>
      </c>
      <c r="G473" s="16">
        <f t="shared" si="7"/>
        <v>73</v>
      </c>
    </row>
    <row r="474" ht="20.1" customHeight="1" spans="1:7">
      <c r="A474" s="8" t="str">
        <f>"2467202007191950271264"</f>
        <v>2467202007191950271264</v>
      </c>
      <c r="B474" s="8" t="s">
        <v>495</v>
      </c>
      <c r="C474" s="13" t="s">
        <v>474</v>
      </c>
      <c r="D474" s="13" t="s">
        <v>495</v>
      </c>
      <c r="E474" s="14">
        <v>37</v>
      </c>
      <c r="F474" s="15">
        <v>32</v>
      </c>
      <c r="G474" s="16">
        <f t="shared" si="7"/>
        <v>69</v>
      </c>
    </row>
    <row r="475" ht="20.1" customHeight="1" spans="1:7">
      <c r="A475" s="8" t="str">
        <f>"246720200718182551981"</f>
        <v>246720200718182551981</v>
      </c>
      <c r="B475" s="8" t="s">
        <v>496</v>
      </c>
      <c r="C475" s="13" t="s">
        <v>474</v>
      </c>
      <c r="D475" s="13" t="s">
        <v>496</v>
      </c>
      <c r="E475" s="14">
        <v>40</v>
      </c>
      <c r="F475" s="15">
        <v>38</v>
      </c>
      <c r="G475" s="16">
        <f t="shared" si="7"/>
        <v>78</v>
      </c>
    </row>
    <row r="476" ht="20.1" customHeight="1" spans="1:7">
      <c r="A476" s="8" t="str">
        <f>"246720200714223251211"</f>
        <v>246720200714223251211</v>
      </c>
      <c r="B476" s="8" t="s">
        <v>497</v>
      </c>
      <c r="C476" s="13" t="s">
        <v>474</v>
      </c>
      <c r="D476" s="13" t="s">
        <v>497</v>
      </c>
      <c r="E476" s="14">
        <v>37</v>
      </c>
      <c r="F476" s="15">
        <v>36</v>
      </c>
      <c r="G476" s="16">
        <f t="shared" si="7"/>
        <v>73</v>
      </c>
    </row>
    <row r="477" ht="20.1" customHeight="1" spans="1:7">
      <c r="A477" s="8" t="str">
        <f>"246720200715104525274"</f>
        <v>246720200715104525274</v>
      </c>
      <c r="B477" s="8" t="s">
        <v>498</v>
      </c>
      <c r="C477" s="13" t="s">
        <v>474</v>
      </c>
      <c r="D477" s="13" t="s">
        <v>498</v>
      </c>
      <c r="E477" s="14">
        <v>33</v>
      </c>
      <c r="F477" s="15">
        <v>33</v>
      </c>
      <c r="G477" s="16">
        <f t="shared" si="7"/>
        <v>66</v>
      </c>
    </row>
    <row r="478" ht="20.1" customHeight="1" spans="1:7">
      <c r="A478" s="8" t="str">
        <f>"246720200717161710738"</f>
        <v>246720200717161710738</v>
      </c>
      <c r="B478" s="8" t="s">
        <v>499</v>
      </c>
      <c r="C478" s="13" t="s">
        <v>474</v>
      </c>
      <c r="D478" s="13" t="s">
        <v>499</v>
      </c>
      <c r="E478" s="14">
        <v>33</v>
      </c>
      <c r="F478" s="15">
        <v>32</v>
      </c>
      <c r="G478" s="16">
        <f t="shared" ref="G478:G541" si="8">SUM(E478:F478)</f>
        <v>65</v>
      </c>
    </row>
    <row r="479" ht="20.1" customHeight="1" spans="1:7">
      <c r="A479" s="8" t="str">
        <f>"2467202007191207401136"</f>
        <v>2467202007191207401136</v>
      </c>
      <c r="B479" s="8" t="s">
        <v>500</v>
      </c>
      <c r="C479" s="13" t="s">
        <v>474</v>
      </c>
      <c r="D479" s="13" t="s">
        <v>500</v>
      </c>
      <c r="E479" s="14">
        <v>22</v>
      </c>
      <c r="F479" s="15">
        <v>26</v>
      </c>
      <c r="G479" s="16">
        <f t="shared" si="8"/>
        <v>48</v>
      </c>
    </row>
    <row r="480" ht="20.1" customHeight="1" spans="1:7">
      <c r="A480" s="8" t="str">
        <f>"2467202007192316041336"</f>
        <v>2467202007192316041336</v>
      </c>
      <c r="B480" s="8" t="s">
        <v>501</v>
      </c>
      <c r="C480" s="13" t="s">
        <v>474</v>
      </c>
      <c r="D480" s="13" t="s">
        <v>501</v>
      </c>
      <c r="E480" s="14">
        <v>34</v>
      </c>
      <c r="F480" s="15">
        <v>27</v>
      </c>
      <c r="G480" s="16">
        <f t="shared" si="8"/>
        <v>61</v>
      </c>
    </row>
    <row r="481" ht="20.1" customHeight="1" spans="1:7">
      <c r="A481" s="8" t="str">
        <f>"246720200715164657356"</f>
        <v>246720200715164657356</v>
      </c>
      <c r="B481" s="8" t="s">
        <v>502</v>
      </c>
      <c r="C481" s="13" t="s">
        <v>474</v>
      </c>
      <c r="D481" s="13" t="s">
        <v>502</v>
      </c>
      <c r="E481" s="14">
        <v>37</v>
      </c>
      <c r="F481" s="15">
        <v>33</v>
      </c>
      <c r="G481" s="16">
        <f t="shared" si="8"/>
        <v>70</v>
      </c>
    </row>
    <row r="482" ht="20.1" customHeight="1" spans="1:7">
      <c r="A482" s="8" t="str">
        <f>"246720200717150211723"</f>
        <v>246720200717150211723</v>
      </c>
      <c r="B482" s="8" t="s">
        <v>503</v>
      </c>
      <c r="C482" s="13" t="s">
        <v>474</v>
      </c>
      <c r="D482" s="13" t="s">
        <v>503</v>
      </c>
      <c r="E482" s="14">
        <v>41</v>
      </c>
      <c r="F482" s="15">
        <v>36</v>
      </c>
      <c r="G482" s="16">
        <f t="shared" si="8"/>
        <v>77</v>
      </c>
    </row>
    <row r="483" ht="20.1" customHeight="1" spans="1:7">
      <c r="A483" s="8" t="str">
        <f>"246720200716124341499"</f>
        <v>246720200716124341499</v>
      </c>
      <c r="B483" s="8" t="s">
        <v>504</v>
      </c>
      <c r="C483" s="13" t="s">
        <v>505</v>
      </c>
      <c r="D483" s="13" t="s">
        <v>504</v>
      </c>
      <c r="E483" s="14">
        <v>27</v>
      </c>
      <c r="F483" s="15">
        <v>20</v>
      </c>
      <c r="G483" s="16">
        <f t="shared" si="8"/>
        <v>47</v>
      </c>
    </row>
    <row r="484" ht="20.1" customHeight="1" spans="1:7">
      <c r="A484" s="8" t="str">
        <f>"246720200714184040170"</f>
        <v>246720200714184040170</v>
      </c>
      <c r="B484" s="8" t="s">
        <v>506</v>
      </c>
      <c r="C484" s="13" t="s">
        <v>505</v>
      </c>
      <c r="D484" s="13" t="s">
        <v>506</v>
      </c>
      <c r="E484" s="14">
        <v>29</v>
      </c>
      <c r="F484" s="15">
        <v>25</v>
      </c>
      <c r="G484" s="16">
        <f t="shared" si="8"/>
        <v>54</v>
      </c>
    </row>
    <row r="485" ht="20.1" customHeight="1" spans="1:7">
      <c r="A485" s="8" t="str">
        <f>"24672020071412320096"</f>
        <v>24672020071412320096</v>
      </c>
      <c r="B485" s="8" t="s">
        <v>507</v>
      </c>
      <c r="C485" s="13" t="s">
        <v>505</v>
      </c>
      <c r="D485" s="13" t="s">
        <v>507</v>
      </c>
      <c r="E485" s="14">
        <v>31</v>
      </c>
      <c r="F485" s="15">
        <v>24</v>
      </c>
      <c r="G485" s="16">
        <f t="shared" si="8"/>
        <v>55</v>
      </c>
    </row>
    <row r="486" ht="20.1" customHeight="1" spans="1:7">
      <c r="A486" s="8" t="str">
        <f>"246720200716205740595"</f>
        <v>246720200716205740595</v>
      </c>
      <c r="B486" s="8" t="s">
        <v>508</v>
      </c>
      <c r="C486" s="13" t="s">
        <v>505</v>
      </c>
      <c r="D486" s="13" t="s">
        <v>508</v>
      </c>
      <c r="E486" s="14">
        <v>36</v>
      </c>
      <c r="F486" s="15">
        <v>35</v>
      </c>
      <c r="G486" s="16">
        <f t="shared" si="8"/>
        <v>71</v>
      </c>
    </row>
    <row r="487" ht="20.1" customHeight="1" spans="1:7">
      <c r="A487" s="8" t="str">
        <f>"246720200714211906196"</f>
        <v>246720200714211906196</v>
      </c>
      <c r="B487" s="8" t="s">
        <v>509</v>
      </c>
      <c r="C487" s="13" t="s">
        <v>505</v>
      </c>
      <c r="D487" s="13" t="s">
        <v>509</v>
      </c>
      <c r="E487" s="14">
        <v>29</v>
      </c>
      <c r="F487" s="15">
        <v>26</v>
      </c>
      <c r="G487" s="16">
        <f t="shared" si="8"/>
        <v>55</v>
      </c>
    </row>
    <row r="488" ht="20.1" customHeight="1" spans="1:7">
      <c r="A488" s="8" t="str">
        <f>"246720200716222648615"</f>
        <v>246720200716222648615</v>
      </c>
      <c r="B488" s="8" t="s">
        <v>510</v>
      </c>
      <c r="C488" s="13" t="s">
        <v>505</v>
      </c>
      <c r="D488" s="13" t="s">
        <v>510</v>
      </c>
      <c r="E488" s="14">
        <v>31</v>
      </c>
      <c r="F488" s="15">
        <v>30</v>
      </c>
      <c r="G488" s="16">
        <f t="shared" si="8"/>
        <v>61</v>
      </c>
    </row>
    <row r="489" ht="20.1" customHeight="1" spans="1:7">
      <c r="A489" s="8" t="str">
        <f>"2467202007201707171567"</f>
        <v>2467202007201707171567</v>
      </c>
      <c r="B489" s="8" t="s">
        <v>511</v>
      </c>
      <c r="C489" s="13" t="s">
        <v>505</v>
      </c>
      <c r="D489" s="13" t="s">
        <v>511</v>
      </c>
      <c r="E489" s="14">
        <v>30</v>
      </c>
      <c r="F489" s="15">
        <v>32</v>
      </c>
      <c r="G489" s="16">
        <f t="shared" si="8"/>
        <v>62</v>
      </c>
    </row>
    <row r="490" ht="20.1" customHeight="1" spans="1:7">
      <c r="A490" s="8" t="str">
        <f>"246720200717091740653"</f>
        <v>246720200717091740653</v>
      </c>
      <c r="B490" s="8" t="s">
        <v>512</v>
      </c>
      <c r="C490" s="13" t="s">
        <v>505</v>
      </c>
      <c r="D490" s="13" t="s">
        <v>512</v>
      </c>
      <c r="E490" s="14">
        <v>26</v>
      </c>
      <c r="F490" s="15">
        <v>20</v>
      </c>
      <c r="G490" s="16">
        <f t="shared" si="8"/>
        <v>46</v>
      </c>
    </row>
    <row r="491" ht="20.1" customHeight="1" spans="1:7">
      <c r="A491" s="8" t="str">
        <f>"2467202007201607501544"</f>
        <v>2467202007201607501544</v>
      </c>
      <c r="B491" s="8" t="s">
        <v>513</v>
      </c>
      <c r="C491" s="13" t="s">
        <v>505</v>
      </c>
      <c r="D491" s="13" t="s">
        <v>513</v>
      </c>
      <c r="E491" s="14">
        <v>0</v>
      </c>
      <c r="F491" s="15">
        <v>0</v>
      </c>
      <c r="G491" s="16">
        <f t="shared" si="8"/>
        <v>0</v>
      </c>
    </row>
    <row r="492" ht="20.1" customHeight="1" spans="1:7">
      <c r="A492" s="8" t="str">
        <f>"2467202007200736571364"</f>
        <v>2467202007200736571364</v>
      </c>
      <c r="B492" s="8" t="s">
        <v>514</v>
      </c>
      <c r="C492" s="13" t="s">
        <v>505</v>
      </c>
      <c r="D492" s="13" t="s">
        <v>514</v>
      </c>
      <c r="E492" s="14">
        <v>27</v>
      </c>
      <c r="F492" s="15">
        <v>22</v>
      </c>
      <c r="G492" s="16">
        <f t="shared" si="8"/>
        <v>49</v>
      </c>
    </row>
    <row r="493" ht="20.1" customHeight="1" spans="1:7">
      <c r="A493" s="8" t="str">
        <f>"246720200718081637845"</f>
        <v>246720200718081637845</v>
      </c>
      <c r="B493" s="8" t="s">
        <v>515</v>
      </c>
      <c r="C493" s="13" t="s">
        <v>505</v>
      </c>
      <c r="D493" s="13" t="s">
        <v>515</v>
      </c>
      <c r="E493" s="14">
        <v>36</v>
      </c>
      <c r="F493" s="15">
        <v>31</v>
      </c>
      <c r="G493" s="16">
        <f t="shared" si="8"/>
        <v>67</v>
      </c>
    </row>
    <row r="494" s="1" customFormat="1" ht="20.1" customHeight="1" spans="1:9">
      <c r="A494" s="8" t="str">
        <f>"246720200714190855175"</f>
        <v>246720200714190855175</v>
      </c>
      <c r="B494" s="8" t="s">
        <v>516</v>
      </c>
      <c r="C494" s="13" t="s">
        <v>505</v>
      </c>
      <c r="D494" s="13" t="s">
        <v>516</v>
      </c>
      <c r="E494" s="14">
        <v>41</v>
      </c>
      <c r="F494" s="15">
        <v>31</v>
      </c>
      <c r="G494" s="16">
        <f t="shared" si="8"/>
        <v>72</v>
      </c>
      <c r="H494"/>
      <c r="I494"/>
    </row>
    <row r="495" s="1" customFormat="1" ht="20.1" customHeight="1" spans="1:9">
      <c r="A495" s="8" t="str">
        <f>"246720200715094336249"</f>
        <v>246720200715094336249</v>
      </c>
      <c r="B495" s="8" t="s">
        <v>517</v>
      </c>
      <c r="C495" s="13" t="s">
        <v>505</v>
      </c>
      <c r="D495" s="13" t="s">
        <v>517</v>
      </c>
      <c r="E495" s="14">
        <v>28</v>
      </c>
      <c r="F495" s="15">
        <v>28</v>
      </c>
      <c r="G495" s="16">
        <f t="shared" si="8"/>
        <v>56</v>
      </c>
      <c r="H495"/>
      <c r="I495"/>
    </row>
    <row r="496" s="1" customFormat="1" ht="20.1" customHeight="1" spans="1:9">
      <c r="A496" s="8" t="str">
        <f>"2467202007182142381024"</f>
        <v>2467202007182142381024</v>
      </c>
      <c r="B496" s="8" t="s">
        <v>518</v>
      </c>
      <c r="C496" s="13" t="s">
        <v>505</v>
      </c>
      <c r="D496" s="13" t="s">
        <v>518</v>
      </c>
      <c r="E496" s="14">
        <v>29</v>
      </c>
      <c r="F496" s="15">
        <v>32</v>
      </c>
      <c r="G496" s="16">
        <f t="shared" si="8"/>
        <v>61</v>
      </c>
      <c r="H496"/>
      <c r="I496"/>
    </row>
    <row r="497" s="1" customFormat="1" ht="20.1" customHeight="1" spans="1:9">
      <c r="A497" s="8" t="str">
        <f>"246720200715082340234"</f>
        <v>246720200715082340234</v>
      </c>
      <c r="B497" s="8" t="s">
        <v>519</v>
      </c>
      <c r="C497" s="13" t="s">
        <v>505</v>
      </c>
      <c r="D497" s="13" t="s">
        <v>519</v>
      </c>
      <c r="E497" s="14">
        <v>28</v>
      </c>
      <c r="F497" s="15">
        <v>29</v>
      </c>
      <c r="G497" s="16">
        <f t="shared" si="8"/>
        <v>57</v>
      </c>
      <c r="H497"/>
      <c r="I497"/>
    </row>
    <row r="498" s="1" customFormat="1" ht="20.1" customHeight="1" spans="1:9">
      <c r="A498" s="8" t="str">
        <f>"246720200716162701547"</f>
        <v>246720200716162701547</v>
      </c>
      <c r="B498" s="8" t="s">
        <v>520</v>
      </c>
      <c r="C498" s="13" t="s">
        <v>505</v>
      </c>
      <c r="D498" s="13" t="s">
        <v>520</v>
      </c>
      <c r="E498" s="14">
        <v>29</v>
      </c>
      <c r="F498" s="15">
        <v>28</v>
      </c>
      <c r="G498" s="16">
        <f t="shared" si="8"/>
        <v>57</v>
      </c>
      <c r="H498"/>
      <c r="I498"/>
    </row>
    <row r="499" s="1" customFormat="1" ht="20.1" customHeight="1" spans="1:9">
      <c r="A499" s="8" t="str">
        <f>"246720200716174250565"</f>
        <v>246720200716174250565</v>
      </c>
      <c r="B499" s="8" t="s">
        <v>521</v>
      </c>
      <c r="C499" s="13" t="s">
        <v>505</v>
      </c>
      <c r="D499" s="13" t="s">
        <v>521</v>
      </c>
      <c r="E499" s="14">
        <v>24</v>
      </c>
      <c r="F499" s="15">
        <v>19</v>
      </c>
      <c r="G499" s="16">
        <f t="shared" si="8"/>
        <v>43</v>
      </c>
      <c r="H499"/>
      <c r="I499"/>
    </row>
    <row r="500" s="1" customFormat="1" ht="20.1" customHeight="1" spans="1:9">
      <c r="A500" s="8" t="str">
        <f>"2467202007201508261527"</f>
        <v>2467202007201508261527</v>
      </c>
      <c r="B500" s="8" t="s">
        <v>522</v>
      </c>
      <c r="C500" s="13" t="s">
        <v>505</v>
      </c>
      <c r="D500" s="13" t="s">
        <v>522</v>
      </c>
      <c r="E500" s="14">
        <v>32</v>
      </c>
      <c r="F500" s="15">
        <v>29</v>
      </c>
      <c r="G500" s="16">
        <f t="shared" si="8"/>
        <v>61</v>
      </c>
      <c r="H500"/>
      <c r="I500"/>
    </row>
    <row r="501" s="1" customFormat="1" ht="20.1" customHeight="1" spans="1:9">
      <c r="A501" s="8" t="str">
        <f>"2467202007201212301451"</f>
        <v>2467202007201212301451</v>
      </c>
      <c r="B501" s="8" t="s">
        <v>523</v>
      </c>
      <c r="C501" s="13" t="s">
        <v>505</v>
      </c>
      <c r="D501" s="13" t="s">
        <v>523</v>
      </c>
      <c r="E501" s="14">
        <v>39</v>
      </c>
      <c r="F501" s="15">
        <v>32</v>
      </c>
      <c r="G501" s="16">
        <f t="shared" si="8"/>
        <v>71</v>
      </c>
      <c r="H501"/>
      <c r="I501"/>
    </row>
    <row r="502" s="1" customFormat="1" ht="20.1" customHeight="1" spans="1:9">
      <c r="A502" s="8" t="str">
        <f>"246720200716150527530"</f>
        <v>246720200716150527530</v>
      </c>
      <c r="B502" s="8" t="s">
        <v>524</v>
      </c>
      <c r="C502" s="13" t="s">
        <v>505</v>
      </c>
      <c r="D502" s="13" t="s">
        <v>524</v>
      </c>
      <c r="E502" s="14">
        <v>33</v>
      </c>
      <c r="F502" s="15">
        <v>27</v>
      </c>
      <c r="G502" s="16">
        <f t="shared" si="8"/>
        <v>60</v>
      </c>
      <c r="H502"/>
      <c r="I502"/>
    </row>
    <row r="503" s="1" customFormat="1" ht="20.1" customHeight="1" spans="1:9">
      <c r="A503" s="8" t="str">
        <f>"246720200715152801346"</f>
        <v>246720200715152801346</v>
      </c>
      <c r="B503" s="8" t="s">
        <v>525</v>
      </c>
      <c r="C503" s="13" t="s">
        <v>505</v>
      </c>
      <c r="D503" s="13" t="s">
        <v>525</v>
      </c>
      <c r="E503" s="14">
        <v>0</v>
      </c>
      <c r="F503" s="15">
        <v>0</v>
      </c>
      <c r="G503" s="16">
        <f t="shared" si="8"/>
        <v>0</v>
      </c>
      <c r="H503"/>
      <c r="I503"/>
    </row>
    <row r="504" s="1" customFormat="1" ht="20.1" customHeight="1" spans="1:9">
      <c r="A504" s="8" t="str">
        <f>"246720200716230800626"</f>
        <v>246720200716230800626</v>
      </c>
      <c r="B504" s="8" t="s">
        <v>526</v>
      </c>
      <c r="C504" s="13" t="s">
        <v>505</v>
      </c>
      <c r="D504" s="13" t="s">
        <v>526</v>
      </c>
      <c r="E504" s="14">
        <v>32</v>
      </c>
      <c r="F504" s="15">
        <v>24</v>
      </c>
      <c r="G504" s="16">
        <f t="shared" si="8"/>
        <v>56</v>
      </c>
      <c r="H504"/>
      <c r="I504"/>
    </row>
    <row r="505" s="1" customFormat="1" ht="20.1" customHeight="1" spans="1:9">
      <c r="A505" s="8" t="str">
        <f>"246720200714172142152"</f>
        <v>246720200714172142152</v>
      </c>
      <c r="B505" s="8" t="s">
        <v>527</v>
      </c>
      <c r="C505" s="13" t="s">
        <v>505</v>
      </c>
      <c r="D505" s="13" t="s">
        <v>527</v>
      </c>
      <c r="E505" s="14">
        <v>0</v>
      </c>
      <c r="F505" s="15">
        <v>0</v>
      </c>
      <c r="G505" s="16">
        <f t="shared" si="8"/>
        <v>0</v>
      </c>
      <c r="H505"/>
      <c r="I505"/>
    </row>
    <row r="506" s="1" customFormat="1" ht="20.1" customHeight="1" spans="1:9">
      <c r="A506" s="8" t="str">
        <f>"246720200715073428230"</f>
        <v>246720200715073428230</v>
      </c>
      <c r="B506" s="8" t="s">
        <v>528</v>
      </c>
      <c r="C506" s="13" t="s">
        <v>505</v>
      </c>
      <c r="D506" s="13" t="s">
        <v>528</v>
      </c>
      <c r="E506" s="14">
        <v>31</v>
      </c>
      <c r="F506" s="15">
        <v>27</v>
      </c>
      <c r="G506" s="16">
        <f t="shared" si="8"/>
        <v>58</v>
      </c>
      <c r="H506"/>
      <c r="I506"/>
    </row>
    <row r="507" s="1" customFormat="1" ht="20.1" customHeight="1" spans="1:9">
      <c r="A507" s="8" t="str">
        <f>"246720200714215600206"</f>
        <v>246720200714215600206</v>
      </c>
      <c r="B507" s="8" t="s">
        <v>529</v>
      </c>
      <c r="C507" s="13" t="s">
        <v>505</v>
      </c>
      <c r="D507" s="13" t="s">
        <v>529</v>
      </c>
      <c r="E507" s="14">
        <v>41</v>
      </c>
      <c r="F507" s="15">
        <v>31</v>
      </c>
      <c r="G507" s="16">
        <f t="shared" si="8"/>
        <v>72</v>
      </c>
      <c r="H507"/>
      <c r="I507"/>
    </row>
    <row r="508" s="1" customFormat="1" ht="20.1" customHeight="1" spans="1:9">
      <c r="A508" s="8" t="str">
        <f>"246720200717180129760"</f>
        <v>246720200717180129760</v>
      </c>
      <c r="B508" s="8" t="s">
        <v>530</v>
      </c>
      <c r="C508" s="13" t="s">
        <v>505</v>
      </c>
      <c r="D508" s="13" t="s">
        <v>530</v>
      </c>
      <c r="E508" s="14">
        <v>32</v>
      </c>
      <c r="F508" s="15">
        <v>28</v>
      </c>
      <c r="G508" s="16">
        <f t="shared" si="8"/>
        <v>60</v>
      </c>
      <c r="H508"/>
      <c r="I508"/>
    </row>
    <row r="509" s="1" customFormat="1" ht="20.1" customHeight="1" spans="1:9">
      <c r="A509" s="8" t="str">
        <f>"24672020071411350883"</f>
        <v>24672020071411350883</v>
      </c>
      <c r="B509" s="8" t="s">
        <v>531</v>
      </c>
      <c r="C509" s="13" t="s">
        <v>505</v>
      </c>
      <c r="D509" s="13" t="s">
        <v>531</v>
      </c>
      <c r="E509" s="14">
        <v>29</v>
      </c>
      <c r="F509" s="15">
        <v>18</v>
      </c>
      <c r="G509" s="16">
        <f t="shared" si="8"/>
        <v>47</v>
      </c>
      <c r="H509"/>
      <c r="I509"/>
    </row>
    <row r="510" s="1" customFormat="1" ht="20.1" customHeight="1" spans="1:9">
      <c r="A510" s="8" t="str">
        <f>"2467202007190854011079"</f>
        <v>2467202007190854011079</v>
      </c>
      <c r="B510" s="8" t="s">
        <v>532</v>
      </c>
      <c r="C510" s="13" t="s">
        <v>505</v>
      </c>
      <c r="D510" s="13" t="s">
        <v>532</v>
      </c>
      <c r="E510" s="14">
        <v>32</v>
      </c>
      <c r="F510" s="15">
        <v>23</v>
      </c>
      <c r="G510" s="16">
        <f t="shared" si="8"/>
        <v>55</v>
      </c>
      <c r="H510"/>
      <c r="I510"/>
    </row>
    <row r="511" s="1" customFormat="1" ht="20.1" customHeight="1" spans="1:9">
      <c r="A511" s="8" t="str">
        <f>"246720200717200925794"</f>
        <v>246720200717200925794</v>
      </c>
      <c r="B511" s="8" t="s">
        <v>533</v>
      </c>
      <c r="C511" s="13" t="s">
        <v>505</v>
      </c>
      <c r="D511" s="13" t="s">
        <v>533</v>
      </c>
      <c r="E511" s="14">
        <v>40</v>
      </c>
      <c r="F511" s="15">
        <v>30</v>
      </c>
      <c r="G511" s="16">
        <f t="shared" si="8"/>
        <v>70</v>
      </c>
      <c r="H511"/>
      <c r="I511"/>
    </row>
    <row r="512" s="1" customFormat="1" ht="20.1" customHeight="1" spans="1:9">
      <c r="A512" s="8" t="str">
        <f>"246720200716150418529"</f>
        <v>246720200716150418529</v>
      </c>
      <c r="B512" s="8" t="s">
        <v>534</v>
      </c>
      <c r="C512" s="13" t="s">
        <v>505</v>
      </c>
      <c r="D512" s="13" t="s">
        <v>534</v>
      </c>
      <c r="E512" s="14">
        <v>18</v>
      </c>
      <c r="F512" s="15">
        <v>25</v>
      </c>
      <c r="G512" s="16">
        <f t="shared" si="8"/>
        <v>43</v>
      </c>
      <c r="H512"/>
      <c r="I512"/>
    </row>
    <row r="513" s="1" customFormat="1" ht="20.1" customHeight="1" spans="1:9">
      <c r="A513" s="8" t="str">
        <f>"246720200718182354980"</f>
        <v>246720200718182354980</v>
      </c>
      <c r="B513" s="8" t="s">
        <v>535</v>
      </c>
      <c r="C513" s="13" t="s">
        <v>536</v>
      </c>
      <c r="D513" s="13" t="s">
        <v>535</v>
      </c>
      <c r="E513" s="14">
        <v>29</v>
      </c>
      <c r="F513" s="15">
        <v>26</v>
      </c>
      <c r="G513" s="16">
        <f t="shared" si="8"/>
        <v>55</v>
      </c>
      <c r="H513"/>
      <c r="I513"/>
    </row>
    <row r="514" ht="20.1" customHeight="1" spans="1:7">
      <c r="A514" s="8" t="str">
        <f>"246720200714192903179"</f>
        <v>246720200714192903179</v>
      </c>
      <c r="B514" s="8" t="s">
        <v>537</v>
      </c>
      <c r="C514" s="13" t="s">
        <v>536</v>
      </c>
      <c r="D514" s="13" t="s">
        <v>537</v>
      </c>
      <c r="E514" s="14">
        <v>26</v>
      </c>
      <c r="F514" s="15">
        <v>22</v>
      </c>
      <c r="G514" s="16">
        <f t="shared" si="8"/>
        <v>48</v>
      </c>
    </row>
    <row r="515" ht="20.1" customHeight="1" spans="1:7">
      <c r="A515" s="8" t="str">
        <f>"246720200714205545190"</f>
        <v>246720200714205545190</v>
      </c>
      <c r="B515" s="8" t="s">
        <v>538</v>
      </c>
      <c r="C515" s="13" t="s">
        <v>536</v>
      </c>
      <c r="D515" s="13" t="s">
        <v>538</v>
      </c>
      <c r="E515" s="14">
        <v>32</v>
      </c>
      <c r="F515" s="15">
        <v>25</v>
      </c>
      <c r="G515" s="16">
        <f t="shared" si="8"/>
        <v>57</v>
      </c>
    </row>
    <row r="516" ht="20.1" customHeight="1" spans="1:7">
      <c r="A516" s="8" t="str">
        <f>"2467202007191220511142"</f>
        <v>2467202007191220511142</v>
      </c>
      <c r="B516" s="8" t="s">
        <v>539</v>
      </c>
      <c r="C516" s="13" t="s">
        <v>536</v>
      </c>
      <c r="D516" s="13" t="s">
        <v>539</v>
      </c>
      <c r="E516" s="14">
        <v>29</v>
      </c>
      <c r="F516" s="15">
        <v>32</v>
      </c>
      <c r="G516" s="16">
        <f t="shared" si="8"/>
        <v>61</v>
      </c>
    </row>
    <row r="517" ht="20.1" customHeight="1" spans="1:7">
      <c r="A517" s="8" t="str">
        <f>"2467202007192002551266"</f>
        <v>2467202007192002551266</v>
      </c>
      <c r="B517" s="8" t="s">
        <v>540</v>
      </c>
      <c r="C517" s="13" t="s">
        <v>536</v>
      </c>
      <c r="D517" s="13" t="s">
        <v>540</v>
      </c>
      <c r="E517" s="14">
        <v>36</v>
      </c>
      <c r="F517" s="15">
        <v>25</v>
      </c>
      <c r="G517" s="16">
        <f t="shared" si="8"/>
        <v>61</v>
      </c>
    </row>
    <row r="518" ht="20.1" customHeight="1" spans="1:7">
      <c r="A518" s="8" t="str">
        <f>"246720200716102625471"</f>
        <v>246720200716102625471</v>
      </c>
      <c r="B518" s="8" t="s">
        <v>541</v>
      </c>
      <c r="C518" s="13" t="s">
        <v>536</v>
      </c>
      <c r="D518" s="13" t="s">
        <v>541</v>
      </c>
      <c r="E518" s="14">
        <v>24</v>
      </c>
      <c r="F518" s="15">
        <v>18</v>
      </c>
      <c r="G518" s="16">
        <f t="shared" si="8"/>
        <v>42</v>
      </c>
    </row>
    <row r="519" ht="20.1" customHeight="1" spans="1:7">
      <c r="A519" s="8" t="str">
        <f>"246720200715113139282"</f>
        <v>246720200715113139282</v>
      </c>
      <c r="B519" s="8" t="s">
        <v>542</v>
      </c>
      <c r="C519" s="13" t="s">
        <v>536</v>
      </c>
      <c r="D519" s="13" t="s">
        <v>542</v>
      </c>
      <c r="E519" s="14">
        <v>28</v>
      </c>
      <c r="F519" s="15">
        <v>26</v>
      </c>
      <c r="G519" s="16">
        <f t="shared" si="8"/>
        <v>54</v>
      </c>
    </row>
    <row r="520" ht="20.1" customHeight="1" spans="1:7">
      <c r="A520" s="8" t="str">
        <f>"2467202007192316381337"</f>
        <v>2467202007192316381337</v>
      </c>
      <c r="B520" s="8" t="s">
        <v>543</v>
      </c>
      <c r="C520" s="13" t="s">
        <v>536</v>
      </c>
      <c r="D520" s="13" t="s">
        <v>543</v>
      </c>
      <c r="E520" s="14">
        <v>28</v>
      </c>
      <c r="F520" s="15">
        <v>23</v>
      </c>
      <c r="G520" s="16">
        <f t="shared" si="8"/>
        <v>51</v>
      </c>
    </row>
    <row r="521" ht="20.1" customHeight="1" spans="1:7">
      <c r="A521" s="8" t="str">
        <f>"246720200717133110710"</f>
        <v>246720200717133110710</v>
      </c>
      <c r="B521" s="8" t="s">
        <v>544</v>
      </c>
      <c r="C521" s="13" t="s">
        <v>536</v>
      </c>
      <c r="D521" s="13" t="s">
        <v>544</v>
      </c>
      <c r="E521" s="14">
        <v>34</v>
      </c>
      <c r="F521" s="15">
        <v>27</v>
      </c>
      <c r="G521" s="16">
        <f t="shared" si="8"/>
        <v>61</v>
      </c>
    </row>
    <row r="522" ht="20.1" customHeight="1" spans="1:7">
      <c r="A522" s="8" t="str">
        <f>"246720200714182718166"</f>
        <v>246720200714182718166</v>
      </c>
      <c r="B522" s="8" t="s">
        <v>545</v>
      </c>
      <c r="C522" s="13" t="s">
        <v>536</v>
      </c>
      <c r="D522" s="13" t="s">
        <v>545</v>
      </c>
      <c r="E522" s="14">
        <v>30</v>
      </c>
      <c r="F522" s="15">
        <v>27</v>
      </c>
      <c r="G522" s="16">
        <f t="shared" si="8"/>
        <v>57</v>
      </c>
    </row>
    <row r="523" ht="20.1" customHeight="1" spans="1:7">
      <c r="A523" s="8" t="str">
        <f>"24672020071412220594"</f>
        <v>24672020071412220594</v>
      </c>
      <c r="B523" s="8" t="s">
        <v>546</v>
      </c>
      <c r="C523" s="13" t="s">
        <v>536</v>
      </c>
      <c r="D523" s="13" t="s">
        <v>546</v>
      </c>
      <c r="E523" s="14">
        <v>29</v>
      </c>
      <c r="F523" s="15">
        <v>29</v>
      </c>
      <c r="G523" s="16">
        <f t="shared" si="8"/>
        <v>58</v>
      </c>
    </row>
    <row r="524" ht="20.1" customHeight="1" spans="1:7">
      <c r="A524" s="8" t="str">
        <f>"2467202007182015341005"</f>
        <v>2467202007182015341005</v>
      </c>
      <c r="B524" s="8" t="s">
        <v>547</v>
      </c>
      <c r="C524" s="13" t="s">
        <v>536</v>
      </c>
      <c r="D524" s="13" t="s">
        <v>547</v>
      </c>
      <c r="E524" s="14">
        <v>29</v>
      </c>
      <c r="F524" s="15">
        <v>23</v>
      </c>
      <c r="G524" s="16">
        <f t="shared" si="8"/>
        <v>52</v>
      </c>
    </row>
    <row r="525" ht="20.1" customHeight="1" spans="1:7">
      <c r="A525" s="8" t="str">
        <f>"246720200717164732744"</f>
        <v>246720200717164732744</v>
      </c>
      <c r="B525" s="8" t="s">
        <v>548</v>
      </c>
      <c r="C525" s="13" t="s">
        <v>536</v>
      </c>
      <c r="D525" s="13" t="s">
        <v>548</v>
      </c>
      <c r="E525" s="14">
        <v>36</v>
      </c>
      <c r="F525" s="15">
        <v>41</v>
      </c>
      <c r="G525" s="16">
        <f t="shared" si="8"/>
        <v>77</v>
      </c>
    </row>
    <row r="526" ht="20.1" customHeight="1" spans="1:7">
      <c r="A526" s="8" t="str">
        <f>"2467202007191804001241"</f>
        <v>2467202007191804001241</v>
      </c>
      <c r="B526" s="8" t="s">
        <v>549</v>
      </c>
      <c r="C526" s="13" t="s">
        <v>536</v>
      </c>
      <c r="D526" s="13" t="s">
        <v>549</v>
      </c>
      <c r="E526" s="14">
        <v>41</v>
      </c>
      <c r="F526" s="15">
        <v>30</v>
      </c>
      <c r="G526" s="16">
        <f t="shared" si="8"/>
        <v>71</v>
      </c>
    </row>
    <row r="527" ht="20.1" customHeight="1" spans="1:7">
      <c r="A527" s="8" t="str">
        <f>"2467202007190928461085"</f>
        <v>2467202007190928461085</v>
      </c>
      <c r="B527" s="8" t="s">
        <v>550</v>
      </c>
      <c r="C527" s="13" t="s">
        <v>536</v>
      </c>
      <c r="D527" s="13" t="s">
        <v>550</v>
      </c>
      <c r="E527" s="14">
        <v>37</v>
      </c>
      <c r="F527" s="15">
        <v>33</v>
      </c>
      <c r="G527" s="16">
        <f t="shared" si="8"/>
        <v>70</v>
      </c>
    </row>
    <row r="528" ht="20.1" customHeight="1" spans="1:7">
      <c r="A528" s="8" t="str">
        <f>"2467202007190827021077"</f>
        <v>2467202007190827021077</v>
      </c>
      <c r="B528" s="8" t="s">
        <v>551</v>
      </c>
      <c r="C528" s="13" t="s">
        <v>536</v>
      </c>
      <c r="D528" s="13" t="s">
        <v>551</v>
      </c>
      <c r="E528" s="14">
        <v>29</v>
      </c>
      <c r="F528" s="15">
        <v>29</v>
      </c>
      <c r="G528" s="16">
        <f t="shared" si="8"/>
        <v>58</v>
      </c>
    </row>
    <row r="529" ht="20.1" customHeight="1" spans="1:7">
      <c r="A529" s="8" t="str">
        <f>"246720200716075905441"</f>
        <v>246720200716075905441</v>
      </c>
      <c r="B529" s="8" t="s">
        <v>552</v>
      </c>
      <c r="C529" s="13" t="s">
        <v>536</v>
      </c>
      <c r="D529" s="13" t="s">
        <v>552</v>
      </c>
      <c r="E529" s="14">
        <v>27</v>
      </c>
      <c r="F529" s="15">
        <v>34</v>
      </c>
      <c r="G529" s="16">
        <f t="shared" si="8"/>
        <v>61</v>
      </c>
    </row>
    <row r="530" ht="20.1" customHeight="1" spans="1:7">
      <c r="A530" s="8" t="str">
        <f>"2467202007190550091058"</f>
        <v>2467202007190550091058</v>
      </c>
      <c r="B530" s="8" t="s">
        <v>553</v>
      </c>
      <c r="C530" s="13" t="s">
        <v>536</v>
      </c>
      <c r="D530" s="13" t="s">
        <v>553</v>
      </c>
      <c r="E530" s="14">
        <v>31</v>
      </c>
      <c r="F530" s="15">
        <v>27</v>
      </c>
      <c r="G530" s="16">
        <f t="shared" si="8"/>
        <v>58</v>
      </c>
    </row>
    <row r="531" ht="20.1" customHeight="1" spans="1:7">
      <c r="A531" s="8" t="str">
        <f>"246720200718125653913"</f>
        <v>246720200718125653913</v>
      </c>
      <c r="B531" s="8" t="s">
        <v>554</v>
      </c>
      <c r="C531" s="13" t="s">
        <v>536</v>
      </c>
      <c r="D531" s="13" t="s">
        <v>554</v>
      </c>
      <c r="E531" s="14">
        <v>22</v>
      </c>
      <c r="F531" s="15">
        <v>28</v>
      </c>
      <c r="G531" s="16">
        <f t="shared" si="8"/>
        <v>50</v>
      </c>
    </row>
    <row r="532" ht="20.1" customHeight="1" spans="1:7">
      <c r="A532" s="8" t="str">
        <f>"246720200715183424375"</f>
        <v>246720200715183424375</v>
      </c>
      <c r="B532" s="8" t="s">
        <v>555</v>
      </c>
      <c r="C532" s="13" t="s">
        <v>536</v>
      </c>
      <c r="D532" s="13" t="s">
        <v>555</v>
      </c>
      <c r="E532" s="14">
        <v>36</v>
      </c>
      <c r="F532" s="15">
        <v>26</v>
      </c>
      <c r="G532" s="16">
        <f t="shared" si="8"/>
        <v>62</v>
      </c>
    </row>
    <row r="533" ht="20.1" customHeight="1" spans="1:7">
      <c r="A533" s="8" t="str">
        <f>"246720200714185424173"</f>
        <v>246720200714185424173</v>
      </c>
      <c r="B533" s="8" t="s">
        <v>556</v>
      </c>
      <c r="C533" s="13" t="s">
        <v>536</v>
      </c>
      <c r="D533" s="13" t="s">
        <v>556</v>
      </c>
      <c r="E533" s="14">
        <v>31</v>
      </c>
      <c r="F533" s="15">
        <v>25</v>
      </c>
      <c r="G533" s="16">
        <f t="shared" si="8"/>
        <v>56</v>
      </c>
    </row>
    <row r="534" ht="20.1" customHeight="1" spans="1:7">
      <c r="A534" s="8" t="str">
        <f>"246720200718081327844"</f>
        <v>246720200718081327844</v>
      </c>
      <c r="B534" s="8" t="s">
        <v>557</v>
      </c>
      <c r="C534" s="13" t="s">
        <v>536</v>
      </c>
      <c r="D534" s="13" t="s">
        <v>557</v>
      </c>
      <c r="E534" s="14">
        <v>40</v>
      </c>
      <c r="F534" s="15">
        <v>25</v>
      </c>
      <c r="G534" s="16">
        <f t="shared" si="8"/>
        <v>65</v>
      </c>
    </row>
    <row r="535" ht="20.1" customHeight="1" spans="1:7">
      <c r="A535" s="8" t="str">
        <f>"2467202007200242381354"</f>
        <v>2467202007200242381354</v>
      </c>
      <c r="B535" s="8" t="s">
        <v>558</v>
      </c>
      <c r="C535" s="13" t="s">
        <v>536</v>
      </c>
      <c r="D535" s="13" t="s">
        <v>558</v>
      </c>
      <c r="E535" s="14">
        <v>22</v>
      </c>
      <c r="F535" s="15">
        <v>21</v>
      </c>
      <c r="G535" s="16">
        <f t="shared" si="8"/>
        <v>43</v>
      </c>
    </row>
    <row r="536" ht="20.1" customHeight="1" spans="1:7">
      <c r="A536" s="8" t="str">
        <f>"2467202007190013451051"</f>
        <v>2467202007190013451051</v>
      </c>
      <c r="B536" s="8" t="s">
        <v>559</v>
      </c>
      <c r="C536" s="13" t="s">
        <v>536</v>
      </c>
      <c r="D536" s="13" t="s">
        <v>559</v>
      </c>
      <c r="E536" s="14">
        <v>40</v>
      </c>
      <c r="F536" s="15">
        <v>35</v>
      </c>
      <c r="G536" s="16">
        <f t="shared" si="8"/>
        <v>75</v>
      </c>
    </row>
    <row r="537" ht="20.1" customHeight="1" spans="1:7">
      <c r="A537" s="8" t="str">
        <f>"246720200717193426786"</f>
        <v>246720200717193426786</v>
      </c>
      <c r="B537" s="8" t="s">
        <v>560</v>
      </c>
      <c r="C537" s="13" t="s">
        <v>536</v>
      </c>
      <c r="D537" s="13" t="s">
        <v>560</v>
      </c>
      <c r="E537" s="14">
        <v>25</v>
      </c>
      <c r="F537" s="15">
        <v>26</v>
      </c>
      <c r="G537" s="16">
        <f t="shared" si="8"/>
        <v>51</v>
      </c>
    </row>
    <row r="538" ht="20.1" customHeight="1" spans="1:7">
      <c r="A538" s="8" t="str">
        <f>"2467202007191534451196"</f>
        <v>2467202007191534451196</v>
      </c>
      <c r="B538" s="8" t="s">
        <v>561</v>
      </c>
      <c r="C538" s="13" t="s">
        <v>536</v>
      </c>
      <c r="D538" s="13" t="s">
        <v>561</v>
      </c>
      <c r="E538" s="14">
        <v>31</v>
      </c>
      <c r="F538" s="15">
        <v>29</v>
      </c>
      <c r="G538" s="16">
        <f t="shared" si="8"/>
        <v>60</v>
      </c>
    </row>
    <row r="539" ht="20.1" customHeight="1" spans="1:7">
      <c r="A539" s="8" t="str">
        <f>"2467202007191620161212"</f>
        <v>2467202007191620161212</v>
      </c>
      <c r="B539" s="8" t="s">
        <v>562</v>
      </c>
      <c r="C539" s="13" t="s">
        <v>536</v>
      </c>
      <c r="D539" s="13" t="s">
        <v>562</v>
      </c>
      <c r="E539" s="14">
        <v>27</v>
      </c>
      <c r="F539" s="15">
        <v>23</v>
      </c>
      <c r="G539" s="16">
        <f t="shared" si="8"/>
        <v>50</v>
      </c>
    </row>
    <row r="540" ht="20.1" customHeight="1" spans="1:7">
      <c r="A540" s="8" t="str">
        <f>"246720200717122205685"</f>
        <v>246720200717122205685</v>
      </c>
      <c r="B540" s="8" t="s">
        <v>563</v>
      </c>
      <c r="C540" s="13" t="s">
        <v>536</v>
      </c>
      <c r="D540" s="13" t="s">
        <v>563</v>
      </c>
      <c r="E540" s="14">
        <v>24</v>
      </c>
      <c r="F540" s="15">
        <v>18</v>
      </c>
      <c r="G540" s="16">
        <f t="shared" si="8"/>
        <v>42</v>
      </c>
    </row>
    <row r="541" ht="20.1" customHeight="1" spans="1:7">
      <c r="A541" s="8" t="str">
        <f>"2467202007192008031268"</f>
        <v>2467202007192008031268</v>
      </c>
      <c r="B541" s="8" t="s">
        <v>564</v>
      </c>
      <c r="C541" s="13" t="s">
        <v>536</v>
      </c>
      <c r="D541" s="13" t="s">
        <v>564</v>
      </c>
      <c r="E541" s="14">
        <v>29</v>
      </c>
      <c r="F541" s="15">
        <v>33</v>
      </c>
      <c r="G541" s="16">
        <f t="shared" si="8"/>
        <v>62</v>
      </c>
    </row>
    <row r="542" ht="20.1" customHeight="1" spans="1:7">
      <c r="A542" s="8" t="str">
        <f>"2467202007201006491401"</f>
        <v>2467202007201006491401</v>
      </c>
      <c r="B542" s="8" t="s">
        <v>565</v>
      </c>
      <c r="C542" s="13" t="s">
        <v>536</v>
      </c>
      <c r="D542" s="13" t="s">
        <v>565</v>
      </c>
      <c r="E542" s="14">
        <v>0</v>
      </c>
      <c r="F542" s="15">
        <v>0</v>
      </c>
      <c r="G542" s="16">
        <f t="shared" ref="G542:G605" si="9">SUM(E542:F542)</f>
        <v>0</v>
      </c>
    </row>
    <row r="543" ht="20.1" customHeight="1" spans="1:7">
      <c r="A543" s="8" t="str">
        <f>"246720200714222324209"</f>
        <v>246720200714222324209</v>
      </c>
      <c r="B543" s="8" t="s">
        <v>566</v>
      </c>
      <c r="C543" s="13" t="s">
        <v>567</v>
      </c>
      <c r="D543" s="13" t="s">
        <v>566</v>
      </c>
      <c r="E543" s="14">
        <v>37</v>
      </c>
      <c r="F543" s="15">
        <v>38</v>
      </c>
      <c r="G543" s="16">
        <f t="shared" si="9"/>
        <v>75</v>
      </c>
    </row>
    <row r="544" ht="20.1" customHeight="1" spans="1:7">
      <c r="A544" s="8" t="str">
        <f>"246720200715215940407"</f>
        <v>246720200715215940407</v>
      </c>
      <c r="B544" s="8" t="s">
        <v>568</v>
      </c>
      <c r="C544" s="13" t="s">
        <v>567</v>
      </c>
      <c r="D544" s="13" t="s">
        <v>568</v>
      </c>
      <c r="E544" s="14">
        <v>35</v>
      </c>
      <c r="F544" s="15">
        <v>32</v>
      </c>
      <c r="G544" s="16">
        <f t="shared" si="9"/>
        <v>67</v>
      </c>
    </row>
    <row r="545" ht="20.1" customHeight="1" spans="1:7">
      <c r="A545" s="8" t="str">
        <f>"2467202007201443301517"</f>
        <v>2467202007201443301517</v>
      </c>
      <c r="B545" s="8" t="s">
        <v>569</v>
      </c>
      <c r="C545" s="13" t="s">
        <v>567</v>
      </c>
      <c r="D545" s="13" t="s">
        <v>569</v>
      </c>
      <c r="E545" s="14">
        <v>37</v>
      </c>
      <c r="F545" s="15">
        <v>27</v>
      </c>
      <c r="G545" s="16">
        <f t="shared" si="9"/>
        <v>64</v>
      </c>
    </row>
    <row r="546" ht="20.1" customHeight="1" spans="1:7">
      <c r="A546" s="8" t="str">
        <f>"246720200717081743640"</f>
        <v>246720200717081743640</v>
      </c>
      <c r="B546" s="8" t="s">
        <v>570</v>
      </c>
      <c r="C546" s="13" t="s">
        <v>567</v>
      </c>
      <c r="D546" s="13" t="s">
        <v>570</v>
      </c>
      <c r="E546" s="14">
        <v>39</v>
      </c>
      <c r="F546" s="15">
        <v>37</v>
      </c>
      <c r="G546" s="16">
        <f t="shared" si="9"/>
        <v>76</v>
      </c>
    </row>
    <row r="547" ht="20.1" customHeight="1" spans="1:7">
      <c r="A547" s="8" t="str">
        <f>"2467202007200720181362"</f>
        <v>2467202007200720181362</v>
      </c>
      <c r="B547" s="8" t="s">
        <v>571</v>
      </c>
      <c r="C547" s="13" t="s">
        <v>567</v>
      </c>
      <c r="D547" s="13" t="s">
        <v>571</v>
      </c>
      <c r="E547" s="14">
        <v>30</v>
      </c>
      <c r="F547" s="15">
        <v>26</v>
      </c>
      <c r="G547" s="16">
        <f t="shared" si="9"/>
        <v>56</v>
      </c>
    </row>
    <row r="548" ht="20.1" customHeight="1" spans="1:7">
      <c r="A548" s="8" t="str">
        <f>"24672020071408540722"</f>
        <v>24672020071408540722</v>
      </c>
      <c r="B548" s="8" t="s">
        <v>572</v>
      </c>
      <c r="C548" s="13" t="s">
        <v>567</v>
      </c>
      <c r="D548" s="13" t="s">
        <v>572</v>
      </c>
      <c r="E548" s="14">
        <v>28</v>
      </c>
      <c r="F548" s="15">
        <v>24</v>
      </c>
      <c r="G548" s="16">
        <f t="shared" si="9"/>
        <v>52</v>
      </c>
    </row>
    <row r="549" ht="20.1" customHeight="1" spans="1:7">
      <c r="A549" s="8" t="str">
        <f>"246720200715205120397"</f>
        <v>246720200715205120397</v>
      </c>
      <c r="B549" s="8" t="s">
        <v>573</v>
      </c>
      <c r="C549" s="13" t="s">
        <v>567</v>
      </c>
      <c r="D549" s="13" t="s">
        <v>573</v>
      </c>
      <c r="E549" s="14">
        <v>32</v>
      </c>
      <c r="F549" s="15">
        <v>27</v>
      </c>
      <c r="G549" s="16">
        <f t="shared" si="9"/>
        <v>59</v>
      </c>
    </row>
    <row r="550" ht="20.1" customHeight="1" spans="1:7">
      <c r="A550" s="8" t="str">
        <f>"246720200714161929146"</f>
        <v>246720200714161929146</v>
      </c>
      <c r="B550" s="8" t="s">
        <v>574</v>
      </c>
      <c r="C550" s="13" t="s">
        <v>567</v>
      </c>
      <c r="D550" s="13" t="s">
        <v>574</v>
      </c>
      <c r="E550" s="14">
        <v>32</v>
      </c>
      <c r="F550" s="15">
        <v>33</v>
      </c>
      <c r="G550" s="16">
        <f t="shared" si="9"/>
        <v>65</v>
      </c>
    </row>
    <row r="551" ht="20.1" customHeight="1" spans="1:7">
      <c r="A551" s="8" t="str">
        <f>"246720200717185658777"</f>
        <v>246720200717185658777</v>
      </c>
      <c r="B551" s="8" t="s">
        <v>575</v>
      </c>
      <c r="C551" s="13" t="s">
        <v>567</v>
      </c>
      <c r="D551" s="13" t="s">
        <v>575</v>
      </c>
      <c r="E551" s="14">
        <v>39</v>
      </c>
      <c r="F551" s="15">
        <v>36</v>
      </c>
      <c r="G551" s="16">
        <f t="shared" si="9"/>
        <v>75</v>
      </c>
    </row>
    <row r="552" ht="20.1" customHeight="1" spans="1:7">
      <c r="A552" s="8" t="str">
        <f>"246720200718122205900"</f>
        <v>246720200718122205900</v>
      </c>
      <c r="B552" s="8" t="s">
        <v>576</v>
      </c>
      <c r="C552" s="13" t="s">
        <v>567</v>
      </c>
      <c r="D552" s="13" t="s">
        <v>576</v>
      </c>
      <c r="E552" s="14">
        <v>0</v>
      </c>
      <c r="F552" s="15">
        <v>0</v>
      </c>
      <c r="G552" s="16">
        <f t="shared" si="9"/>
        <v>0</v>
      </c>
    </row>
    <row r="553" ht="20.1" customHeight="1" spans="1:7">
      <c r="A553" s="8" t="str">
        <f>"246720200717105118668"</f>
        <v>246720200717105118668</v>
      </c>
      <c r="B553" s="8" t="s">
        <v>577</v>
      </c>
      <c r="C553" s="13" t="s">
        <v>567</v>
      </c>
      <c r="D553" s="13" t="s">
        <v>577</v>
      </c>
      <c r="E553" s="14">
        <v>41</v>
      </c>
      <c r="F553" s="15">
        <v>35</v>
      </c>
      <c r="G553" s="16">
        <f t="shared" si="9"/>
        <v>76</v>
      </c>
    </row>
    <row r="554" ht="20.1" customHeight="1" spans="1:7">
      <c r="A554" s="8" t="str">
        <f>"2467202007200906501381"</f>
        <v>2467202007200906501381</v>
      </c>
      <c r="B554" s="8" t="s">
        <v>578</v>
      </c>
      <c r="C554" s="13" t="s">
        <v>567</v>
      </c>
      <c r="D554" s="13" t="s">
        <v>578</v>
      </c>
      <c r="E554" s="14">
        <v>37</v>
      </c>
      <c r="F554" s="15">
        <v>34</v>
      </c>
      <c r="G554" s="16">
        <f t="shared" si="9"/>
        <v>71</v>
      </c>
    </row>
    <row r="555" ht="20.1" customHeight="1" spans="1:7">
      <c r="A555" s="8" t="str">
        <f>"246720200718173358974"</f>
        <v>246720200718173358974</v>
      </c>
      <c r="B555" s="8" t="s">
        <v>579</v>
      </c>
      <c r="C555" s="13" t="s">
        <v>567</v>
      </c>
      <c r="D555" s="13" t="s">
        <v>579</v>
      </c>
      <c r="E555" s="14">
        <v>35</v>
      </c>
      <c r="F555" s="15">
        <v>34</v>
      </c>
      <c r="G555" s="16">
        <f t="shared" si="9"/>
        <v>69</v>
      </c>
    </row>
    <row r="556" ht="20.1" customHeight="1" spans="1:7">
      <c r="A556" s="8" t="str">
        <f>"2467202007191730451229"</f>
        <v>2467202007191730451229</v>
      </c>
      <c r="B556" s="8" t="s">
        <v>580</v>
      </c>
      <c r="C556" s="13" t="s">
        <v>567</v>
      </c>
      <c r="D556" s="13" t="s">
        <v>580</v>
      </c>
      <c r="E556" s="14">
        <v>35</v>
      </c>
      <c r="F556" s="15">
        <v>32</v>
      </c>
      <c r="G556" s="16">
        <f t="shared" si="9"/>
        <v>67</v>
      </c>
    </row>
    <row r="557" ht="20.1" customHeight="1" spans="1:7">
      <c r="A557" s="8" t="str">
        <f>"2467202007191616361211"</f>
        <v>2467202007191616361211</v>
      </c>
      <c r="B557" s="8" t="s">
        <v>581</v>
      </c>
      <c r="C557" s="13" t="s">
        <v>567</v>
      </c>
      <c r="D557" s="13" t="s">
        <v>581</v>
      </c>
      <c r="E557" s="14">
        <v>30</v>
      </c>
      <c r="F557" s="15">
        <v>26</v>
      </c>
      <c r="G557" s="16">
        <f t="shared" si="9"/>
        <v>56</v>
      </c>
    </row>
    <row r="558" ht="20.1" customHeight="1" spans="1:7">
      <c r="A558" s="8" t="str">
        <f>"246720200717142822718"</f>
        <v>246720200717142822718</v>
      </c>
      <c r="B558" s="8" t="s">
        <v>582</v>
      </c>
      <c r="C558" s="13" t="s">
        <v>567</v>
      </c>
      <c r="D558" s="13" t="s">
        <v>582</v>
      </c>
      <c r="E558" s="14">
        <v>31</v>
      </c>
      <c r="F558" s="15">
        <v>32</v>
      </c>
      <c r="G558" s="16">
        <f t="shared" si="9"/>
        <v>63</v>
      </c>
    </row>
    <row r="559" ht="20.1" customHeight="1" spans="1:7">
      <c r="A559" s="8" t="str">
        <f>"2467202007201449051521"</f>
        <v>2467202007201449051521</v>
      </c>
      <c r="B559" s="8" t="s">
        <v>583</v>
      </c>
      <c r="C559" s="13" t="s">
        <v>567</v>
      </c>
      <c r="D559" s="13" t="s">
        <v>583</v>
      </c>
      <c r="E559" s="14">
        <v>36</v>
      </c>
      <c r="F559" s="15">
        <v>29</v>
      </c>
      <c r="G559" s="16">
        <f t="shared" si="9"/>
        <v>65</v>
      </c>
    </row>
    <row r="560" ht="20.1" customHeight="1" spans="1:7">
      <c r="A560" s="8" t="str">
        <f>"2467202007191653341219"</f>
        <v>2467202007191653341219</v>
      </c>
      <c r="B560" s="8" t="s">
        <v>584</v>
      </c>
      <c r="C560" s="13" t="s">
        <v>567</v>
      </c>
      <c r="D560" s="13" t="s">
        <v>584</v>
      </c>
      <c r="E560" s="14">
        <v>28</v>
      </c>
      <c r="F560" s="15">
        <v>34</v>
      </c>
      <c r="G560" s="16">
        <f t="shared" si="9"/>
        <v>62</v>
      </c>
    </row>
    <row r="561" ht="20.1" customHeight="1" spans="1:7">
      <c r="A561" s="8" t="str">
        <f>"246720200716175239567"</f>
        <v>246720200716175239567</v>
      </c>
      <c r="B561" s="8" t="s">
        <v>585</v>
      </c>
      <c r="C561" s="13" t="s">
        <v>567</v>
      </c>
      <c r="D561" s="13" t="s">
        <v>585</v>
      </c>
      <c r="E561" s="14">
        <v>21</v>
      </c>
      <c r="F561" s="15">
        <v>22</v>
      </c>
      <c r="G561" s="16">
        <f t="shared" si="9"/>
        <v>43</v>
      </c>
    </row>
    <row r="562" ht="20.1" customHeight="1" spans="1:7">
      <c r="A562" s="8" t="str">
        <f>"246720200717212308810"</f>
        <v>246720200717212308810</v>
      </c>
      <c r="B562" s="8" t="s">
        <v>586</v>
      </c>
      <c r="C562" s="13" t="s">
        <v>567</v>
      </c>
      <c r="D562" s="13" t="s">
        <v>586</v>
      </c>
      <c r="E562" s="14">
        <v>32</v>
      </c>
      <c r="F562" s="15">
        <v>32</v>
      </c>
      <c r="G562" s="16">
        <f t="shared" si="9"/>
        <v>64</v>
      </c>
    </row>
    <row r="563" ht="20.1" customHeight="1" spans="1:7">
      <c r="A563" s="8" t="str">
        <f>"2467202007191812401243"</f>
        <v>2467202007191812401243</v>
      </c>
      <c r="B563" s="8" t="s">
        <v>587</v>
      </c>
      <c r="C563" s="13" t="s">
        <v>567</v>
      </c>
      <c r="D563" s="13" t="s">
        <v>587</v>
      </c>
      <c r="E563" s="14">
        <v>31</v>
      </c>
      <c r="F563" s="15">
        <v>34</v>
      </c>
      <c r="G563" s="16">
        <f t="shared" si="9"/>
        <v>65</v>
      </c>
    </row>
    <row r="564" ht="20.1" customHeight="1" spans="1:7">
      <c r="A564" s="8" t="str">
        <f>"246720200716163054551"</f>
        <v>246720200716163054551</v>
      </c>
      <c r="B564" s="8" t="s">
        <v>588</v>
      </c>
      <c r="C564" s="13" t="s">
        <v>567</v>
      </c>
      <c r="D564" s="13" t="s">
        <v>588</v>
      </c>
      <c r="E564" s="14">
        <v>31</v>
      </c>
      <c r="F564" s="15">
        <v>31</v>
      </c>
      <c r="G564" s="16">
        <f t="shared" si="9"/>
        <v>62</v>
      </c>
    </row>
    <row r="565" ht="20.1" customHeight="1" spans="1:7">
      <c r="A565" s="8" t="str">
        <f>"2467202007201055521419"</f>
        <v>2467202007201055521419</v>
      </c>
      <c r="B565" s="8" t="s">
        <v>589</v>
      </c>
      <c r="C565" s="13" t="s">
        <v>567</v>
      </c>
      <c r="D565" s="13" t="s">
        <v>589</v>
      </c>
      <c r="E565" s="14">
        <v>35</v>
      </c>
      <c r="F565" s="15">
        <v>36</v>
      </c>
      <c r="G565" s="16">
        <f t="shared" si="9"/>
        <v>71</v>
      </c>
    </row>
    <row r="566" ht="20.1" customHeight="1" spans="1:7">
      <c r="A566" s="8" t="str">
        <f>"2467202007201235411459"</f>
        <v>2467202007201235411459</v>
      </c>
      <c r="B566" s="8" t="s">
        <v>590</v>
      </c>
      <c r="C566" s="13" t="s">
        <v>567</v>
      </c>
      <c r="D566" s="13" t="s">
        <v>590</v>
      </c>
      <c r="E566" s="14">
        <v>35</v>
      </c>
      <c r="F566" s="15">
        <v>33</v>
      </c>
      <c r="G566" s="16">
        <f t="shared" si="9"/>
        <v>68</v>
      </c>
    </row>
    <row r="567" ht="20.1" customHeight="1" spans="1:7">
      <c r="A567" s="8" t="str">
        <f>"246720200716094825458"</f>
        <v>246720200716094825458</v>
      </c>
      <c r="B567" s="8" t="s">
        <v>591</v>
      </c>
      <c r="C567" s="13" t="s">
        <v>567</v>
      </c>
      <c r="D567" s="13" t="s">
        <v>591</v>
      </c>
      <c r="E567" s="14">
        <v>35</v>
      </c>
      <c r="F567" s="15">
        <v>29</v>
      </c>
      <c r="G567" s="16">
        <f t="shared" si="9"/>
        <v>64</v>
      </c>
    </row>
    <row r="568" ht="20.1" customHeight="1" spans="1:7">
      <c r="A568" s="8" t="str">
        <f>"246720200715102826263"</f>
        <v>246720200715102826263</v>
      </c>
      <c r="B568" s="8" t="s">
        <v>592</v>
      </c>
      <c r="C568" s="13" t="s">
        <v>567</v>
      </c>
      <c r="D568" s="13" t="s">
        <v>592</v>
      </c>
      <c r="E568" s="14">
        <v>39</v>
      </c>
      <c r="F568" s="15">
        <v>33</v>
      </c>
      <c r="G568" s="16">
        <f t="shared" si="9"/>
        <v>72</v>
      </c>
    </row>
    <row r="569" ht="20.1" customHeight="1" spans="1:7">
      <c r="A569" s="8" t="str">
        <f>"246720200717125840701"</f>
        <v>246720200717125840701</v>
      </c>
      <c r="B569" s="8" t="s">
        <v>593</v>
      </c>
      <c r="C569" s="13" t="s">
        <v>567</v>
      </c>
      <c r="D569" s="13" t="s">
        <v>593</v>
      </c>
      <c r="E569" s="14">
        <v>35</v>
      </c>
      <c r="F569" s="15">
        <v>29</v>
      </c>
      <c r="G569" s="16">
        <f t="shared" si="9"/>
        <v>64</v>
      </c>
    </row>
    <row r="570" ht="20.1" customHeight="1" spans="1:7">
      <c r="A570" s="8" t="str">
        <f>"2467202007201705011565"</f>
        <v>2467202007201705011565</v>
      </c>
      <c r="B570" s="8" t="s">
        <v>594</v>
      </c>
      <c r="C570" s="13" t="s">
        <v>567</v>
      </c>
      <c r="D570" s="13" t="s">
        <v>594</v>
      </c>
      <c r="E570" s="14">
        <v>0</v>
      </c>
      <c r="F570" s="15">
        <v>0</v>
      </c>
      <c r="G570" s="16">
        <f t="shared" si="9"/>
        <v>0</v>
      </c>
    </row>
    <row r="571" ht="20.1" customHeight="1" spans="1:7">
      <c r="A571" s="8" t="str">
        <f>"2467202007191307451160"</f>
        <v>2467202007191307451160</v>
      </c>
      <c r="B571" s="8" t="s">
        <v>595</v>
      </c>
      <c r="C571" s="13" t="s">
        <v>567</v>
      </c>
      <c r="D571" s="13" t="s">
        <v>595</v>
      </c>
      <c r="E571" s="14">
        <v>37</v>
      </c>
      <c r="F571" s="15">
        <v>35</v>
      </c>
      <c r="G571" s="16">
        <f t="shared" si="9"/>
        <v>72</v>
      </c>
    </row>
    <row r="572" ht="20.1" customHeight="1" spans="1:7">
      <c r="A572" s="8" t="str">
        <f>"2467202007191302551158"</f>
        <v>2467202007191302551158</v>
      </c>
      <c r="B572" s="8" t="s">
        <v>596</v>
      </c>
      <c r="C572" s="13" t="s">
        <v>567</v>
      </c>
      <c r="D572" s="13" t="s">
        <v>596</v>
      </c>
      <c r="E572" s="14">
        <v>39</v>
      </c>
      <c r="F572" s="15">
        <v>36</v>
      </c>
      <c r="G572" s="16">
        <f t="shared" si="9"/>
        <v>75</v>
      </c>
    </row>
    <row r="573" ht="20.1" customHeight="1" spans="1:7">
      <c r="A573" s="8" t="str">
        <f>"246720200715125719302"</f>
        <v>246720200715125719302</v>
      </c>
      <c r="B573" s="8" t="s">
        <v>597</v>
      </c>
      <c r="C573" s="13" t="s">
        <v>598</v>
      </c>
      <c r="D573" s="13" t="s">
        <v>597</v>
      </c>
      <c r="E573" s="14">
        <v>31</v>
      </c>
      <c r="F573" s="15">
        <v>27</v>
      </c>
      <c r="G573" s="16">
        <f t="shared" si="9"/>
        <v>58</v>
      </c>
    </row>
    <row r="574" ht="20.1" customHeight="1" spans="1:7">
      <c r="A574" s="8" t="str">
        <f>"246720200717074427637"</f>
        <v>246720200717074427637</v>
      </c>
      <c r="B574" s="8" t="s">
        <v>599</v>
      </c>
      <c r="C574" s="13" t="s">
        <v>598</v>
      </c>
      <c r="D574" s="13" t="s">
        <v>599</v>
      </c>
      <c r="E574" s="14">
        <v>34</v>
      </c>
      <c r="F574" s="15">
        <v>24</v>
      </c>
      <c r="G574" s="16">
        <f t="shared" si="9"/>
        <v>58</v>
      </c>
    </row>
    <row r="575" ht="20.1" customHeight="1" spans="1:7">
      <c r="A575" s="8" t="str">
        <f>"246720200717134848712"</f>
        <v>246720200717134848712</v>
      </c>
      <c r="B575" s="8" t="s">
        <v>600</v>
      </c>
      <c r="C575" s="13" t="s">
        <v>598</v>
      </c>
      <c r="D575" s="13" t="s">
        <v>600</v>
      </c>
      <c r="E575" s="14">
        <v>34</v>
      </c>
      <c r="F575" s="15">
        <v>32</v>
      </c>
      <c r="G575" s="16">
        <f t="shared" si="9"/>
        <v>66</v>
      </c>
    </row>
    <row r="576" ht="20.1" customHeight="1" spans="1:7">
      <c r="A576" s="8" t="str">
        <f>"2467202007191047341114"</f>
        <v>2467202007191047341114</v>
      </c>
      <c r="B576" s="8" t="s">
        <v>601</v>
      </c>
      <c r="C576" s="13" t="s">
        <v>598</v>
      </c>
      <c r="D576" s="13" t="s">
        <v>601</v>
      </c>
      <c r="E576" s="14">
        <v>37</v>
      </c>
      <c r="F576" s="15">
        <v>37</v>
      </c>
      <c r="G576" s="16">
        <f t="shared" si="9"/>
        <v>74</v>
      </c>
    </row>
    <row r="577" ht="20.1" customHeight="1" spans="1:7">
      <c r="A577" s="8" t="str">
        <f>"2467202007191356501172"</f>
        <v>2467202007191356501172</v>
      </c>
      <c r="B577" s="8" t="s">
        <v>602</v>
      </c>
      <c r="C577" s="13" t="s">
        <v>598</v>
      </c>
      <c r="D577" s="13" t="s">
        <v>602</v>
      </c>
      <c r="E577" s="14">
        <v>0</v>
      </c>
      <c r="F577" s="15">
        <v>0</v>
      </c>
      <c r="G577" s="16">
        <f t="shared" si="9"/>
        <v>0</v>
      </c>
    </row>
    <row r="578" ht="20.1" customHeight="1" spans="1:7">
      <c r="A578" s="8" t="str">
        <f>"246720200718090720854"</f>
        <v>246720200718090720854</v>
      </c>
      <c r="B578" s="8" t="s">
        <v>603</v>
      </c>
      <c r="C578" s="13" t="s">
        <v>598</v>
      </c>
      <c r="D578" s="13" t="s">
        <v>603</v>
      </c>
      <c r="E578" s="14">
        <v>34</v>
      </c>
      <c r="F578" s="15">
        <v>33</v>
      </c>
      <c r="G578" s="16">
        <f t="shared" si="9"/>
        <v>67</v>
      </c>
    </row>
    <row r="579" ht="20.1" customHeight="1" spans="1:7">
      <c r="A579" s="8" t="str">
        <f>"2467202007192111241288"</f>
        <v>2467202007192111241288</v>
      </c>
      <c r="B579" s="8" t="s">
        <v>604</v>
      </c>
      <c r="C579" s="13" t="s">
        <v>598</v>
      </c>
      <c r="D579" s="13" t="s">
        <v>604</v>
      </c>
      <c r="E579" s="14">
        <v>35</v>
      </c>
      <c r="F579" s="15">
        <v>28</v>
      </c>
      <c r="G579" s="16">
        <f t="shared" si="9"/>
        <v>63</v>
      </c>
    </row>
    <row r="580" ht="20.1" customHeight="1" spans="1:7">
      <c r="A580" s="8" t="str">
        <f>"246720200715064531224"</f>
        <v>246720200715064531224</v>
      </c>
      <c r="B580" s="8" t="s">
        <v>605</v>
      </c>
      <c r="C580" s="13" t="s">
        <v>598</v>
      </c>
      <c r="D580" s="13" t="s">
        <v>605</v>
      </c>
      <c r="E580" s="14">
        <v>28</v>
      </c>
      <c r="F580" s="15">
        <v>30</v>
      </c>
      <c r="G580" s="16">
        <f t="shared" si="9"/>
        <v>58</v>
      </c>
    </row>
    <row r="581" ht="20.1" customHeight="1" spans="1:7">
      <c r="A581" s="8" t="str">
        <f>"246720200718130340917"</f>
        <v>246720200718130340917</v>
      </c>
      <c r="B581" s="8" t="s">
        <v>606</v>
      </c>
      <c r="C581" s="13" t="s">
        <v>598</v>
      </c>
      <c r="D581" s="13" t="s">
        <v>606</v>
      </c>
      <c r="E581" s="14">
        <v>29</v>
      </c>
      <c r="F581" s="15">
        <v>23</v>
      </c>
      <c r="G581" s="16">
        <f t="shared" si="9"/>
        <v>52</v>
      </c>
    </row>
    <row r="582" ht="20.1" customHeight="1" spans="1:7">
      <c r="A582" s="8" t="str">
        <f>"2467202007201249551465"</f>
        <v>2467202007201249551465</v>
      </c>
      <c r="B582" s="8" t="s">
        <v>607</v>
      </c>
      <c r="C582" s="13" t="s">
        <v>598</v>
      </c>
      <c r="D582" s="13" t="s">
        <v>607</v>
      </c>
      <c r="E582" s="14">
        <v>0</v>
      </c>
      <c r="F582" s="15">
        <v>0</v>
      </c>
      <c r="G582" s="16">
        <f t="shared" si="9"/>
        <v>0</v>
      </c>
    </row>
    <row r="583" ht="20.1" customHeight="1" spans="1:7">
      <c r="A583" s="8" t="str">
        <f>"246720200714134151120"</f>
        <v>246720200714134151120</v>
      </c>
      <c r="B583" s="8" t="s">
        <v>608</v>
      </c>
      <c r="C583" s="13" t="s">
        <v>598</v>
      </c>
      <c r="D583" s="13" t="s">
        <v>608</v>
      </c>
      <c r="E583" s="14">
        <v>34</v>
      </c>
      <c r="F583" s="15">
        <v>24</v>
      </c>
      <c r="G583" s="16">
        <f t="shared" si="9"/>
        <v>58</v>
      </c>
    </row>
    <row r="584" ht="20.1" customHeight="1" spans="1:7">
      <c r="A584" s="8" t="str">
        <f>"2467202007201106341425"</f>
        <v>2467202007201106341425</v>
      </c>
      <c r="B584" s="8" t="s">
        <v>609</v>
      </c>
      <c r="C584" s="13" t="s">
        <v>598</v>
      </c>
      <c r="D584" s="13" t="s">
        <v>609</v>
      </c>
      <c r="E584" s="14">
        <v>0</v>
      </c>
      <c r="F584" s="15">
        <v>0</v>
      </c>
      <c r="G584" s="16">
        <f t="shared" si="9"/>
        <v>0</v>
      </c>
    </row>
    <row r="585" ht="20.1" customHeight="1" spans="1:7">
      <c r="A585" s="8" t="str">
        <f>"2467202007191141241131"</f>
        <v>2467202007191141241131</v>
      </c>
      <c r="B585" s="8" t="s">
        <v>610</v>
      </c>
      <c r="C585" s="13" t="s">
        <v>598</v>
      </c>
      <c r="D585" s="13" t="s">
        <v>610</v>
      </c>
      <c r="E585" s="14">
        <v>33</v>
      </c>
      <c r="F585" s="15">
        <v>30</v>
      </c>
      <c r="G585" s="16">
        <f t="shared" si="9"/>
        <v>63</v>
      </c>
    </row>
    <row r="586" ht="20.1" customHeight="1" spans="1:7">
      <c r="A586" s="8" t="str">
        <f>"2467202007191214021140"</f>
        <v>2467202007191214021140</v>
      </c>
      <c r="B586" s="8" t="s">
        <v>611</v>
      </c>
      <c r="C586" s="13" t="s">
        <v>598</v>
      </c>
      <c r="D586" s="13" t="s">
        <v>611</v>
      </c>
      <c r="E586" s="14">
        <v>40</v>
      </c>
      <c r="F586" s="15">
        <v>34</v>
      </c>
      <c r="G586" s="16">
        <f t="shared" si="9"/>
        <v>74</v>
      </c>
    </row>
    <row r="587" ht="20.1" customHeight="1" spans="1:7">
      <c r="A587" s="8" t="str">
        <f>"246720200714140531127"</f>
        <v>246720200714140531127</v>
      </c>
      <c r="B587" s="8" t="s">
        <v>612</v>
      </c>
      <c r="C587" s="13" t="s">
        <v>598</v>
      </c>
      <c r="D587" s="13" t="s">
        <v>612</v>
      </c>
      <c r="E587" s="14">
        <v>33</v>
      </c>
      <c r="F587" s="15">
        <v>28</v>
      </c>
      <c r="G587" s="16">
        <f t="shared" si="9"/>
        <v>61</v>
      </c>
    </row>
    <row r="588" ht="20.1" customHeight="1" spans="1:7">
      <c r="A588" s="8" t="str">
        <f>"246720200715152019342"</f>
        <v>246720200715152019342</v>
      </c>
      <c r="B588" s="8" t="s">
        <v>613</v>
      </c>
      <c r="C588" s="13" t="s">
        <v>598</v>
      </c>
      <c r="D588" s="13" t="s">
        <v>613</v>
      </c>
      <c r="E588" s="14">
        <v>39</v>
      </c>
      <c r="F588" s="15">
        <v>33</v>
      </c>
      <c r="G588" s="16">
        <f t="shared" si="9"/>
        <v>72</v>
      </c>
    </row>
    <row r="589" ht="20.1" customHeight="1" spans="1:7">
      <c r="A589" s="8" t="str">
        <f>"246720200716162801548"</f>
        <v>246720200716162801548</v>
      </c>
      <c r="B589" s="8" t="s">
        <v>614</v>
      </c>
      <c r="C589" s="13" t="s">
        <v>598</v>
      </c>
      <c r="D589" s="13" t="s">
        <v>614</v>
      </c>
      <c r="E589" s="14">
        <v>33</v>
      </c>
      <c r="F589" s="15">
        <v>36</v>
      </c>
      <c r="G589" s="16">
        <f t="shared" si="9"/>
        <v>69</v>
      </c>
    </row>
    <row r="590" ht="20.1" customHeight="1" spans="1:7">
      <c r="A590" s="8" t="str">
        <f>"246720200715215550406"</f>
        <v>246720200715215550406</v>
      </c>
      <c r="B590" s="8" t="s">
        <v>615</v>
      </c>
      <c r="C590" s="13" t="s">
        <v>598</v>
      </c>
      <c r="D590" s="13" t="s">
        <v>615</v>
      </c>
      <c r="E590" s="14">
        <v>38</v>
      </c>
      <c r="F590" s="15">
        <v>35</v>
      </c>
      <c r="G590" s="16">
        <f t="shared" si="9"/>
        <v>73</v>
      </c>
    </row>
    <row r="591" ht="20.1" customHeight="1" spans="1:7">
      <c r="A591" s="8" t="str">
        <f>"2467202007201657421560"</f>
        <v>2467202007201657421560</v>
      </c>
      <c r="B591" s="8" t="s">
        <v>616</v>
      </c>
      <c r="C591" s="13" t="s">
        <v>598</v>
      </c>
      <c r="D591" s="13" t="s">
        <v>616</v>
      </c>
      <c r="E591" s="14">
        <v>27</v>
      </c>
      <c r="F591" s="15">
        <v>27</v>
      </c>
      <c r="G591" s="16">
        <f t="shared" si="9"/>
        <v>54</v>
      </c>
    </row>
    <row r="592" ht="20.1" customHeight="1" spans="1:7">
      <c r="A592" s="8" t="str">
        <f>"2467202007192319501338"</f>
        <v>2467202007192319501338</v>
      </c>
      <c r="B592" s="8" t="s">
        <v>617</v>
      </c>
      <c r="C592" s="13" t="s">
        <v>598</v>
      </c>
      <c r="D592" s="13" t="s">
        <v>617</v>
      </c>
      <c r="E592" s="14">
        <v>33</v>
      </c>
      <c r="F592" s="15">
        <v>28</v>
      </c>
      <c r="G592" s="16">
        <f t="shared" si="9"/>
        <v>61</v>
      </c>
    </row>
    <row r="593" ht="20.1" customHeight="1" spans="1:7">
      <c r="A593" s="8" t="str">
        <f>"2467202007191002451098"</f>
        <v>2467202007191002451098</v>
      </c>
      <c r="B593" s="8" t="s">
        <v>618</v>
      </c>
      <c r="C593" s="13" t="s">
        <v>598</v>
      </c>
      <c r="D593" s="13" t="s">
        <v>618</v>
      </c>
      <c r="E593" s="14">
        <v>0</v>
      </c>
      <c r="F593" s="15">
        <v>0</v>
      </c>
      <c r="G593" s="16">
        <f t="shared" si="9"/>
        <v>0</v>
      </c>
    </row>
    <row r="594" ht="20.1" customHeight="1" spans="1:7">
      <c r="A594" s="8" t="str">
        <f>"2467202007200852181376"</f>
        <v>2467202007200852181376</v>
      </c>
      <c r="B594" s="8" t="s">
        <v>619</v>
      </c>
      <c r="C594" s="13" t="s">
        <v>598</v>
      </c>
      <c r="D594" s="13" t="s">
        <v>619</v>
      </c>
      <c r="E594" s="14">
        <v>41</v>
      </c>
      <c r="F594" s="15">
        <v>39</v>
      </c>
      <c r="G594" s="16">
        <f t="shared" si="9"/>
        <v>80</v>
      </c>
    </row>
    <row r="595" ht="20.1" customHeight="1" spans="1:7">
      <c r="A595" s="8" t="str">
        <f>"2467202007192237101323"</f>
        <v>2467202007192237101323</v>
      </c>
      <c r="B595" s="8" t="s">
        <v>620</v>
      </c>
      <c r="C595" s="13" t="s">
        <v>598</v>
      </c>
      <c r="D595" s="13" t="s">
        <v>620</v>
      </c>
      <c r="E595" s="14">
        <v>37</v>
      </c>
      <c r="F595" s="15">
        <v>34</v>
      </c>
      <c r="G595" s="16">
        <f t="shared" si="9"/>
        <v>71</v>
      </c>
    </row>
    <row r="596" ht="20.1" customHeight="1" spans="1:7">
      <c r="A596" s="8" t="str">
        <f>"246720200718123955908"</f>
        <v>246720200718123955908</v>
      </c>
      <c r="B596" s="8" t="s">
        <v>621</v>
      </c>
      <c r="C596" s="13" t="s">
        <v>598</v>
      </c>
      <c r="D596" s="13" t="s">
        <v>621</v>
      </c>
      <c r="E596" s="14">
        <v>42</v>
      </c>
      <c r="F596" s="15">
        <v>35</v>
      </c>
      <c r="G596" s="16">
        <f t="shared" si="9"/>
        <v>77</v>
      </c>
    </row>
    <row r="597" ht="20.1" customHeight="1" spans="1:7">
      <c r="A597" s="8" t="str">
        <f>"2467202007201038371414"</f>
        <v>2467202007201038371414</v>
      </c>
      <c r="B597" s="8" t="s">
        <v>622</v>
      </c>
      <c r="C597" s="13" t="s">
        <v>598</v>
      </c>
      <c r="D597" s="13" t="s">
        <v>622</v>
      </c>
      <c r="E597" s="14">
        <v>32</v>
      </c>
      <c r="F597" s="15">
        <v>29</v>
      </c>
      <c r="G597" s="16">
        <f t="shared" si="9"/>
        <v>61</v>
      </c>
    </row>
    <row r="598" ht="20.1" customHeight="1" spans="1:7">
      <c r="A598" s="8" t="str">
        <f>"246720200718165831963"</f>
        <v>246720200718165831963</v>
      </c>
      <c r="B598" s="8" t="s">
        <v>623</v>
      </c>
      <c r="C598" s="13" t="s">
        <v>598</v>
      </c>
      <c r="D598" s="13" t="s">
        <v>623</v>
      </c>
      <c r="E598" s="14">
        <v>28</v>
      </c>
      <c r="F598" s="15">
        <v>18</v>
      </c>
      <c r="G598" s="16">
        <f t="shared" si="9"/>
        <v>46</v>
      </c>
    </row>
    <row r="599" ht="20.1" customHeight="1" spans="1:7">
      <c r="A599" s="8" t="str">
        <f>"246720200714182158163"</f>
        <v>246720200714182158163</v>
      </c>
      <c r="B599" s="8" t="s">
        <v>624</v>
      </c>
      <c r="C599" s="13" t="s">
        <v>598</v>
      </c>
      <c r="D599" s="13" t="s">
        <v>624</v>
      </c>
      <c r="E599" s="14">
        <v>36</v>
      </c>
      <c r="F599" s="15">
        <v>32</v>
      </c>
      <c r="G599" s="16">
        <f t="shared" si="9"/>
        <v>68</v>
      </c>
    </row>
    <row r="600" ht="20.1" customHeight="1" spans="1:7">
      <c r="A600" s="8" t="str">
        <f>"2467202007191050191115"</f>
        <v>2467202007191050191115</v>
      </c>
      <c r="B600" s="8" t="s">
        <v>625</v>
      </c>
      <c r="C600" s="13" t="s">
        <v>598</v>
      </c>
      <c r="D600" s="13" t="s">
        <v>625</v>
      </c>
      <c r="E600" s="14">
        <v>30</v>
      </c>
      <c r="F600" s="15">
        <v>28</v>
      </c>
      <c r="G600" s="16">
        <f t="shared" si="9"/>
        <v>58</v>
      </c>
    </row>
    <row r="601" ht="20.1" customHeight="1" spans="1:7">
      <c r="A601" s="8" t="str">
        <f>"246720200716093005456"</f>
        <v>246720200716093005456</v>
      </c>
      <c r="B601" s="8" t="s">
        <v>626</v>
      </c>
      <c r="C601" s="13" t="s">
        <v>598</v>
      </c>
      <c r="D601" s="13" t="s">
        <v>626</v>
      </c>
      <c r="E601" s="14">
        <v>0</v>
      </c>
      <c r="F601" s="15">
        <v>0</v>
      </c>
      <c r="G601" s="16">
        <f t="shared" si="9"/>
        <v>0</v>
      </c>
    </row>
    <row r="602" ht="20.1" customHeight="1" spans="1:7">
      <c r="A602" s="8" t="str">
        <f>"246720200716213327603"</f>
        <v>246720200716213327603</v>
      </c>
      <c r="B602" s="8" t="s">
        <v>627</v>
      </c>
      <c r="C602" s="13" t="s">
        <v>598</v>
      </c>
      <c r="D602" s="13" t="s">
        <v>627</v>
      </c>
      <c r="E602" s="14">
        <v>34</v>
      </c>
      <c r="F602" s="15">
        <v>30</v>
      </c>
      <c r="G602" s="16">
        <f t="shared" si="9"/>
        <v>64</v>
      </c>
    </row>
    <row r="603" ht="20.1" customHeight="1" spans="1:7">
      <c r="A603" s="8" t="str">
        <f>"2467202007191043451112"</f>
        <v>2467202007191043451112</v>
      </c>
      <c r="B603" s="8" t="s">
        <v>628</v>
      </c>
      <c r="C603" s="13" t="s">
        <v>629</v>
      </c>
      <c r="D603" s="13" t="s">
        <v>628</v>
      </c>
      <c r="E603" s="14">
        <v>32</v>
      </c>
      <c r="F603" s="15">
        <v>26</v>
      </c>
      <c r="G603" s="16">
        <f t="shared" si="9"/>
        <v>58</v>
      </c>
    </row>
    <row r="604" s="1" customFormat="1" ht="20.1" customHeight="1" spans="1:9">
      <c r="A604" s="8" t="str">
        <f>"246720200718161044951"</f>
        <v>246720200718161044951</v>
      </c>
      <c r="B604" s="8" t="s">
        <v>630</v>
      </c>
      <c r="C604" s="13" t="s">
        <v>629</v>
      </c>
      <c r="D604" s="13" t="s">
        <v>630</v>
      </c>
      <c r="E604" s="14">
        <v>29</v>
      </c>
      <c r="F604" s="15">
        <v>33</v>
      </c>
      <c r="G604" s="16">
        <f t="shared" si="9"/>
        <v>62</v>
      </c>
      <c r="H604"/>
      <c r="I604"/>
    </row>
    <row r="605" s="1" customFormat="1" ht="20.1" customHeight="1" spans="1:9">
      <c r="A605" s="8" t="str">
        <f>"246720200715212337401"</f>
        <v>246720200715212337401</v>
      </c>
      <c r="B605" s="8" t="s">
        <v>631</v>
      </c>
      <c r="C605" s="13" t="s">
        <v>629</v>
      </c>
      <c r="D605" s="13" t="s">
        <v>631</v>
      </c>
      <c r="E605" s="14">
        <v>30</v>
      </c>
      <c r="F605" s="15">
        <v>29</v>
      </c>
      <c r="G605" s="16">
        <f t="shared" si="9"/>
        <v>59</v>
      </c>
      <c r="H605"/>
      <c r="I605"/>
    </row>
    <row r="606" s="1" customFormat="1" ht="20.1" customHeight="1" spans="1:9">
      <c r="A606" s="8" t="str">
        <f>"246720200718183114984"</f>
        <v>246720200718183114984</v>
      </c>
      <c r="B606" s="8" t="s">
        <v>632</v>
      </c>
      <c r="C606" s="13" t="s">
        <v>629</v>
      </c>
      <c r="D606" s="13" t="s">
        <v>632</v>
      </c>
      <c r="E606" s="14">
        <v>38</v>
      </c>
      <c r="F606" s="15">
        <v>36</v>
      </c>
      <c r="G606" s="16">
        <f t="shared" ref="G606:G669" si="10">SUM(E606:F606)</f>
        <v>74</v>
      </c>
      <c r="H606"/>
      <c r="I606"/>
    </row>
    <row r="607" s="1" customFormat="1" ht="20.1" customHeight="1" spans="1:9">
      <c r="A607" s="8" t="str">
        <f>"2467202007201746291576"</f>
        <v>2467202007201746291576</v>
      </c>
      <c r="B607" s="8" t="s">
        <v>633</v>
      </c>
      <c r="C607" s="13" t="s">
        <v>629</v>
      </c>
      <c r="D607" s="13" t="s">
        <v>633</v>
      </c>
      <c r="E607" s="14">
        <v>30</v>
      </c>
      <c r="F607" s="15">
        <v>32</v>
      </c>
      <c r="G607" s="16">
        <f t="shared" si="10"/>
        <v>62</v>
      </c>
      <c r="H607"/>
      <c r="I607"/>
    </row>
    <row r="608" s="1" customFormat="1" ht="20.1" customHeight="1" spans="1:9">
      <c r="A608" s="8" t="str">
        <f>"246720200718171343969"</f>
        <v>246720200718171343969</v>
      </c>
      <c r="B608" s="8" t="s">
        <v>634</v>
      </c>
      <c r="C608" s="13" t="s">
        <v>629</v>
      </c>
      <c r="D608" s="13" t="s">
        <v>634</v>
      </c>
      <c r="E608" s="14">
        <v>36</v>
      </c>
      <c r="F608" s="15">
        <v>31</v>
      </c>
      <c r="G608" s="16">
        <f t="shared" si="10"/>
        <v>67</v>
      </c>
      <c r="H608"/>
      <c r="I608"/>
    </row>
    <row r="609" s="1" customFormat="1" ht="20.1" customHeight="1" spans="1:9">
      <c r="A609" s="8" t="str">
        <f>"24672020071411185474"</f>
        <v>24672020071411185474</v>
      </c>
      <c r="B609" s="8" t="s">
        <v>635</v>
      </c>
      <c r="C609" s="13" t="s">
        <v>629</v>
      </c>
      <c r="D609" s="13" t="s">
        <v>635</v>
      </c>
      <c r="E609" s="14">
        <v>41</v>
      </c>
      <c r="F609" s="15">
        <v>36</v>
      </c>
      <c r="G609" s="16">
        <f t="shared" si="10"/>
        <v>77</v>
      </c>
      <c r="H609"/>
      <c r="I609"/>
    </row>
    <row r="610" s="1" customFormat="1" ht="20.1" customHeight="1" spans="1:9">
      <c r="A610" s="8" t="str">
        <f>"2467202007190741281066"</f>
        <v>2467202007190741281066</v>
      </c>
      <c r="B610" s="8" t="s">
        <v>636</v>
      </c>
      <c r="C610" s="13" t="s">
        <v>629</v>
      </c>
      <c r="D610" s="13" t="s">
        <v>636</v>
      </c>
      <c r="E610" s="14">
        <v>35</v>
      </c>
      <c r="F610" s="15">
        <v>31</v>
      </c>
      <c r="G610" s="16">
        <f t="shared" si="10"/>
        <v>66</v>
      </c>
      <c r="H610"/>
      <c r="I610"/>
    </row>
    <row r="611" s="1" customFormat="1" ht="20.1" customHeight="1" spans="1:9">
      <c r="A611" s="8" t="str">
        <f>"246720200718091933857"</f>
        <v>246720200718091933857</v>
      </c>
      <c r="B611" s="8" t="s">
        <v>637</v>
      </c>
      <c r="C611" s="13" t="s">
        <v>629</v>
      </c>
      <c r="D611" s="13" t="s">
        <v>637</v>
      </c>
      <c r="E611" s="14">
        <v>33</v>
      </c>
      <c r="F611" s="15">
        <v>29</v>
      </c>
      <c r="G611" s="16">
        <f t="shared" si="10"/>
        <v>62</v>
      </c>
      <c r="H611"/>
      <c r="I611"/>
    </row>
    <row r="612" s="2" customFormat="1" ht="20.1" customHeight="1" spans="1:9">
      <c r="A612" s="8" t="str">
        <f>"246720200714191220177"</f>
        <v>246720200714191220177</v>
      </c>
      <c r="B612" s="8" t="s">
        <v>638</v>
      </c>
      <c r="C612" s="13" t="s">
        <v>629</v>
      </c>
      <c r="D612" s="13" t="s">
        <v>638</v>
      </c>
      <c r="E612" s="14">
        <v>37</v>
      </c>
      <c r="F612" s="15">
        <v>35</v>
      </c>
      <c r="G612" s="16">
        <f t="shared" si="10"/>
        <v>72</v>
      </c>
      <c r="H612"/>
      <c r="I612"/>
    </row>
    <row r="613" s="2" customFormat="1" ht="20.1" customHeight="1" spans="1:9">
      <c r="A613" s="8" t="str">
        <f>"246720200714215451205"</f>
        <v>246720200714215451205</v>
      </c>
      <c r="B613" s="8" t="s">
        <v>639</v>
      </c>
      <c r="C613" s="13" t="s">
        <v>629</v>
      </c>
      <c r="D613" s="13" t="s">
        <v>639</v>
      </c>
      <c r="E613" s="14">
        <v>32</v>
      </c>
      <c r="F613" s="15">
        <v>29</v>
      </c>
      <c r="G613" s="16">
        <f t="shared" si="10"/>
        <v>61</v>
      </c>
      <c r="H613"/>
      <c r="I613"/>
    </row>
    <row r="614" s="2" customFormat="1" ht="20.1" customHeight="1" spans="1:9">
      <c r="A614" s="8" t="str">
        <f>"246720200714160645140"</f>
        <v>246720200714160645140</v>
      </c>
      <c r="B614" s="8" t="s">
        <v>640</v>
      </c>
      <c r="C614" s="13" t="s">
        <v>629</v>
      </c>
      <c r="D614" s="13" t="s">
        <v>640</v>
      </c>
      <c r="E614" s="14">
        <v>36</v>
      </c>
      <c r="F614" s="15">
        <v>29</v>
      </c>
      <c r="G614" s="16">
        <f t="shared" si="10"/>
        <v>65</v>
      </c>
      <c r="H614"/>
      <c r="I614"/>
    </row>
    <row r="615" s="2" customFormat="1" ht="20.1" customHeight="1" spans="1:9">
      <c r="A615" s="8" t="str">
        <f>"246720200718135737932"</f>
        <v>246720200718135737932</v>
      </c>
      <c r="B615" s="8" t="s">
        <v>641</v>
      </c>
      <c r="C615" s="13" t="s">
        <v>629</v>
      </c>
      <c r="D615" s="13" t="s">
        <v>641</v>
      </c>
      <c r="E615" s="14">
        <v>31</v>
      </c>
      <c r="F615" s="15">
        <v>23</v>
      </c>
      <c r="G615" s="16">
        <f t="shared" si="10"/>
        <v>54</v>
      </c>
      <c r="H615"/>
      <c r="I615"/>
    </row>
    <row r="616" s="2" customFormat="1" ht="20.1" customHeight="1" spans="1:9">
      <c r="A616" s="8" t="str">
        <f>"2467202007192146311299"</f>
        <v>2467202007192146311299</v>
      </c>
      <c r="B616" s="8" t="s">
        <v>642</v>
      </c>
      <c r="C616" s="13" t="s">
        <v>629</v>
      </c>
      <c r="D616" s="13" t="s">
        <v>642</v>
      </c>
      <c r="E616" s="14">
        <v>0</v>
      </c>
      <c r="F616" s="15">
        <v>0</v>
      </c>
      <c r="G616" s="16">
        <f t="shared" si="10"/>
        <v>0</v>
      </c>
      <c r="H616"/>
      <c r="I616"/>
    </row>
    <row r="617" s="2" customFormat="1" ht="20.1" customHeight="1" spans="1:9">
      <c r="A617" s="8" t="str">
        <f>"246720200715131933313"</f>
        <v>246720200715131933313</v>
      </c>
      <c r="B617" s="8" t="s">
        <v>643</v>
      </c>
      <c r="C617" s="13" t="s">
        <v>629</v>
      </c>
      <c r="D617" s="13" t="s">
        <v>643</v>
      </c>
      <c r="E617" s="14">
        <v>31</v>
      </c>
      <c r="F617" s="15">
        <v>27</v>
      </c>
      <c r="G617" s="16">
        <f t="shared" si="10"/>
        <v>58</v>
      </c>
      <c r="H617"/>
      <c r="I617"/>
    </row>
    <row r="618" s="2" customFormat="1" ht="20.1" customHeight="1" spans="1:9">
      <c r="A618" s="8" t="str">
        <f>"2467202007201237401460"</f>
        <v>2467202007201237401460</v>
      </c>
      <c r="B618" s="8" t="s">
        <v>644</v>
      </c>
      <c r="C618" s="13" t="s">
        <v>629</v>
      </c>
      <c r="D618" s="13" t="s">
        <v>644</v>
      </c>
      <c r="E618" s="14">
        <v>37</v>
      </c>
      <c r="F618" s="15">
        <v>32</v>
      </c>
      <c r="G618" s="16">
        <f t="shared" si="10"/>
        <v>69</v>
      </c>
      <c r="H618"/>
      <c r="I618"/>
    </row>
    <row r="619" s="2" customFormat="1" ht="20.1" customHeight="1" spans="1:9">
      <c r="A619" s="8" t="str">
        <f>"246720200717185410775"</f>
        <v>246720200717185410775</v>
      </c>
      <c r="B619" s="8" t="s">
        <v>645</v>
      </c>
      <c r="C619" s="13" t="s">
        <v>629</v>
      </c>
      <c r="D619" s="13" t="s">
        <v>645</v>
      </c>
      <c r="E619" s="14">
        <v>36</v>
      </c>
      <c r="F619" s="15">
        <v>41</v>
      </c>
      <c r="G619" s="16">
        <f t="shared" si="10"/>
        <v>77</v>
      </c>
      <c r="H619"/>
      <c r="I619"/>
    </row>
    <row r="620" s="2" customFormat="1" ht="20.1" customHeight="1" spans="1:9">
      <c r="A620" s="8" t="str">
        <f>"246720200715181604372"</f>
        <v>246720200715181604372</v>
      </c>
      <c r="B620" s="8" t="s">
        <v>646</v>
      </c>
      <c r="C620" s="13" t="s">
        <v>629</v>
      </c>
      <c r="D620" s="13" t="s">
        <v>646</v>
      </c>
      <c r="E620" s="14">
        <v>29</v>
      </c>
      <c r="F620" s="15">
        <v>20</v>
      </c>
      <c r="G620" s="16">
        <f t="shared" si="10"/>
        <v>49</v>
      </c>
      <c r="H620"/>
      <c r="I620"/>
    </row>
    <row r="621" s="2" customFormat="1" ht="20.1" customHeight="1" spans="1:9">
      <c r="A621" s="8" t="str">
        <f>"2467202007191139061128"</f>
        <v>2467202007191139061128</v>
      </c>
      <c r="B621" s="8" t="s">
        <v>647</v>
      </c>
      <c r="C621" s="13" t="s">
        <v>629</v>
      </c>
      <c r="D621" s="13" t="s">
        <v>647</v>
      </c>
      <c r="E621" s="14">
        <v>43</v>
      </c>
      <c r="F621" s="15">
        <v>40</v>
      </c>
      <c r="G621" s="16">
        <f t="shared" si="10"/>
        <v>83</v>
      </c>
      <c r="H621"/>
      <c r="I621"/>
    </row>
    <row r="622" s="2" customFormat="1" ht="20.1" customHeight="1" spans="1:9">
      <c r="A622" s="8" t="str">
        <f>"246720200716002310432"</f>
        <v>246720200716002310432</v>
      </c>
      <c r="B622" s="8" t="s">
        <v>648</v>
      </c>
      <c r="C622" s="13" t="s">
        <v>629</v>
      </c>
      <c r="D622" s="13" t="s">
        <v>648</v>
      </c>
      <c r="E622" s="14">
        <v>40</v>
      </c>
      <c r="F622" s="15">
        <v>35</v>
      </c>
      <c r="G622" s="16">
        <f t="shared" si="10"/>
        <v>75</v>
      </c>
      <c r="H622"/>
      <c r="I622"/>
    </row>
    <row r="623" s="2" customFormat="1" ht="20.1" customHeight="1" spans="1:9">
      <c r="A623" s="8" t="str">
        <f>"246720200714132131116"</f>
        <v>246720200714132131116</v>
      </c>
      <c r="B623" s="8" t="s">
        <v>649</v>
      </c>
      <c r="C623" s="13" t="s">
        <v>629</v>
      </c>
      <c r="D623" s="13" t="s">
        <v>649</v>
      </c>
      <c r="E623" s="14">
        <v>28</v>
      </c>
      <c r="F623" s="15">
        <v>22</v>
      </c>
      <c r="G623" s="16">
        <f t="shared" si="10"/>
        <v>50</v>
      </c>
      <c r="H623"/>
      <c r="I623"/>
    </row>
    <row r="624" s="2" customFormat="1" ht="20.1" customHeight="1" spans="1:9">
      <c r="A624" s="8" t="str">
        <f>"246720200715100655254"</f>
        <v>246720200715100655254</v>
      </c>
      <c r="B624" s="8" t="s">
        <v>650</v>
      </c>
      <c r="C624" s="13" t="s">
        <v>629</v>
      </c>
      <c r="D624" s="13" t="s">
        <v>650</v>
      </c>
      <c r="E624" s="14">
        <v>27</v>
      </c>
      <c r="F624" s="15">
        <v>16</v>
      </c>
      <c r="G624" s="16">
        <f t="shared" si="10"/>
        <v>43</v>
      </c>
      <c r="H624"/>
      <c r="I624"/>
    </row>
    <row r="625" s="2" customFormat="1" ht="20.1" customHeight="1" spans="1:9">
      <c r="A625" s="8" t="str">
        <f>"246720200715111225280"</f>
        <v>246720200715111225280</v>
      </c>
      <c r="B625" s="8" t="s">
        <v>651</v>
      </c>
      <c r="C625" s="13" t="s">
        <v>629</v>
      </c>
      <c r="D625" s="13" t="s">
        <v>651</v>
      </c>
      <c r="E625" s="14">
        <v>30</v>
      </c>
      <c r="F625" s="15">
        <v>24</v>
      </c>
      <c r="G625" s="16">
        <f t="shared" si="10"/>
        <v>54</v>
      </c>
      <c r="H625"/>
      <c r="I625"/>
    </row>
    <row r="626" s="2" customFormat="1" ht="20.1" customHeight="1" spans="1:9">
      <c r="A626" s="8" t="str">
        <f>"2467202007182138291022"</f>
        <v>2467202007182138291022</v>
      </c>
      <c r="B626" s="8" t="s">
        <v>652</v>
      </c>
      <c r="C626" s="13" t="s">
        <v>629</v>
      </c>
      <c r="D626" s="13" t="s">
        <v>652</v>
      </c>
      <c r="E626" s="14">
        <v>0</v>
      </c>
      <c r="F626" s="15">
        <v>0</v>
      </c>
      <c r="G626" s="16">
        <f t="shared" si="10"/>
        <v>0</v>
      </c>
      <c r="H626"/>
      <c r="I626"/>
    </row>
    <row r="627" s="2" customFormat="1" ht="20.1" customHeight="1" spans="1:9">
      <c r="A627" s="8" t="str">
        <f>"2467202007191731301230"</f>
        <v>2467202007191731301230</v>
      </c>
      <c r="B627" s="8" t="s">
        <v>653</v>
      </c>
      <c r="C627" s="13" t="s">
        <v>629</v>
      </c>
      <c r="D627" s="13" t="s">
        <v>653</v>
      </c>
      <c r="E627" s="14">
        <v>33</v>
      </c>
      <c r="F627" s="15">
        <v>28</v>
      </c>
      <c r="G627" s="16">
        <f t="shared" si="10"/>
        <v>61</v>
      </c>
      <c r="H627"/>
      <c r="I627"/>
    </row>
    <row r="628" ht="20.1" customHeight="1" spans="1:7">
      <c r="A628" s="8" t="str">
        <f>"246720200717084301645"</f>
        <v>246720200717084301645</v>
      </c>
      <c r="B628" s="8" t="s">
        <v>654</v>
      </c>
      <c r="C628" s="13" t="s">
        <v>629</v>
      </c>
      <c r="D628" s="13" t="s">
        <v>654</v>
      </c>
      <c r="E628" s="14">
        <v>37</v>
      </c>
      <c r="F628" s="15">
        <v>31</v>
      </c>
      <c r="G628" s="16">
        <f t="shared" si="10"/>
        <v>68</v>
      </c>
    </row>
    <row r="629" ht="20.1" customHeight="1" spans="1:7">
      <c r="A629" s="8" t="str">
        <f>"246720200717125339699"</f>
        <v>246720200717125339699</v>
      </c>
      <c r="B629" s="8" t="s">
        <v>655</v>
      </c>
      <c r="C629" s="13" t="s">
        <v>629</v>
      </c>
      <c r="D629" s="13" t="s">
        <v>655</v>
      </c>
      <c r="E629" s="14">
        <v>34</v>
      </c>
      <c r="F629" s="15">
        <v>26</v>
      </c>
      <c r="G629" s="16">
        <f t="shared" si="10"/>
        <v>60</v>
      </c>
    </row>
    <row r="630" ht="20.1" customHeight="1" spans="1:7">
      <c r="A630" s="8" t="str">
        <f>"2467202007191239131150"</f>
        <v>2467202007191239131150</v>
      </c>
      <c r="B630" s="8" t="s">
        <v>656</v>
      </c>
      <c r="C630" s="13" t="s">
        <v>629</v>
      </c>
      <c r="D630" s="13" t="s">
        <v>656</v>
      </c>
      <c r="E630" s="14">
        <v>42</v>
      </c>
      <c r="F630" s="15">
        <v>34</v>
      </c>
      <c r="G630" s="16">
        <f t="shared" si="10"/>
        <v>76</v>
      </c>
    </row>
    <row r="631" ht="20.1" customHeight="1" spans="1:7">
      <c r="A631" s="8" t="str">
        <f>"246720200717201114795"</f>
        <v>246720200717201114795</v>
      </c>
      <c r="B631" s="8" t="s">
        <v>657</v>
      </c>
      <c r="C631" s="13" t="s">
        <v>629</v>
      </c>
      <c r="D631" s="13" t="s">
        <v>657</v>
      </c>
      <c r="E631" s="14">
        <v>37</v>
      </c>
      <c r="F631" s="15">
        <v>33</v>
      </c>
      <c r="G631" s="16">
        <f t="shared" si="10"/>
        <v>70</v>
      </c>
    </row>
    <row r="632" ht="20.1" customHeight="1" spans="1:7">
      <c r="A632" s="8" t="str">
        <f>"246720200715220656409"</f>
        <v>246720200715220656409</v>
      </c>
      <c r="B632" s="8" t="s">
        <v>658</v>
      </c>
      <c r="C632" s="13" t="s">
        <v>629</v>
      </c>
      <c r="D632" s="13" t="s">
        <v>658</v>
      </c>
      <c r="E632" s="14">
        <v>38</v>
      </c>
      <c r="F632" s="15">
        <v>28</v>
      </c>
      <c r="G632" s="16">
        <f t="shared" si="10"/>
        <v>66</v>
      </c>
    </row>
    <row r="633" ht="20.1" customHeight="1" spans="1:7">
      <c r="A633" s="8" t="str">
        <f>"2467202007182001171001"</f>
        <v>2467202007182001171001</v>
      </c>
      <c r="B633" s="8" t="s">
        <v>659</v>
      </c>
      <c r="C633" s="13" t="s">
        <v>660</v>
      </c>
      <c r="D633" s="13" t="s">
        <v>659</v>
      </c>
      <c r="E633" s="14">
        <v>39</v>
      </c>
      <c r="F633" s="15">
        <v>33</v>
      </c>
      <c r="G633" s="16">
        <f t="shared" si="10"/>
        <v>72</v>
      </c>
    </row>
    <row r="634" ht="20.1" customHeight="1" spans="1:7">
      <c r="A634" s="8" t="str">
        <f>"2467202007200843101373"</f>
        <v>2467202007200843101373</v>
      </c>
      <c r="B634" s="8" t="s">
        <v>661</v>
      </c>
      <c r="C634" s="13" t="s">
        <v>660</v>
      </c>
      <c r="D634" s="13" t="s">
        <v>661</v>
      </c>
      <c r="E634" s="14">
        <v>0</v>
      </c>
      <c r="F634" s="15">
        <v>0</v>
      </c>
      <c r="G634" s="16">
        <f t="shared" si="10"/>
        <v>0</v>
      </c>
    </row>
    <row r="635" ht="20.1" customHeight="1" spans="1:7">
      <c r="A635" s="8" t="str">
        <f>"246720200716165829556"</f>
        <v>246720200716165829556</v>
      </c>
      <c r="B635" s="8" t="s">
        <v>662</v>
      </c>
      <c r="C635" s="13" t="s">
        <v>660</v>
      </c>
      <c r="D635" s="13" t="s">
        <v>662</v>
      </c>
      <c r="E635" s="14">
        <v>37</v>
      </c>
      <c r="F635" s="15">
        <v>31</v>
      </c>
      <c r="G635" s="16">
        <f t="shared" si="10"/>
        <v>68</v>
      </c>
    </row>
    <row r="636" ht="20.1" customHeight="1" spans="1:7">
      <c r="A636" s="8" t="str">
        <f>"2467202007191717411225"</f>
        <v>2467202007191717411225</v>
      </c>
      <c r="B636" s="8" t="s">
        <v>663</v>
      </c>
      <c r="C636" s="13" t="s">
        <v>660</v>
      </c>
      <c r="D636" s="13" t="s">
        <v>663</v>
      </c>
      <c r="E636" s="14">
        <v>34</v>
      </c>
      <c r="F636" s="15">
        <v>24</v>
      </c>
      <c r="G636" s="16">
        <f t="shared" si="10"/>
        <v>58</v>
      </c>
    </row>
    <row r="637" ht="20.1" customHeight="1" spans="1:7">
      <c r="A637" s="8" t="str">
        <f>"2467202007191318121166"</f>
        <v>2467202007191318121166</v>
      </c>
      <c r="B637" s="8" t="s">
        <v>664</v>
      </c>
      <c r="C637" s="13" t="s">
        <v>660</v>
      </c>
      <c r="D637" s="13" t="s">
        <v>664</v>
      </c>
      <c r="E637" s="14">
        <v>0</v>
      </c>
      <c r="F637" s="15">
        <v>0</v>
      </c>
      <c r="G637" s="16">
        <f t="shared" si="10"/>
        <v>0</v>
      </c>
    </row>
    <row r="638" ht="20.1" customHeight="1" spans="1:7">
      <c r="A638" s="8" t="str">
        <f>"2467202007201404431501"</f>
        <v>2467202007201404431501</v>
      </c>
      <c r="B638" s="8" t="s">
        <v>665</v>
      </c>
      <c r="C638" s="13" t="s">
        <v>660</v>
      </c>
      <c r="D638" s="13" t="s">
        <v>665</v>
      </c>
      <c r="E638" s="14">
        <v>38</v>
      </c>
      <c r="F638" s="15">
        <v>33</v>
      </c>
      <c r="G638" s="16">
        <f t="shared" si="10"/>
        <v>71</v>
      </c>
    </row>
    <row r="639" ht="20.1" customHeight="1" spans="1:7">
      <c r="A639" s="8" t="str">
        <f>"246720200716223003617"</f>
        <v>246720200716223003617</v>
      </c>
      <c r="B639" s="8" t="s">
        <v>666</v>
      </c>
      <c r="C639" s="13" t="s">
        <v>660</v>
      </c>
      <c r="D639" s="13" t="s">
        <v>666</v>
      </c>
      <c r="E639" s="14">
        <v>26</v>
      </c>
      <c r="F639" s="15">
        <v>26</v>
      </c>
      <c r="G639" s="16">
        <f t="shared" si="10"/>
        <v>52</v>
      </c>
    </row>
    <row r="640" ht="20.1" customHeight="1" spans="1:7">
      <c r="A640" s="8" t="str">
        <f>"246720200717114953681"</f>
        <v>246720200717114953681</v>
      </c>
      <c r="B640" s="8" t="s">
        <v>667</v>
      </c>
      <c r="C640" s="13" t="s">
        <v>660</v>
      </c>
      <c r="D640" s="13" t="s">
        <v>667</v>
      </c>
      <c r="E640" s="14">
        <v>28</v>
      </c>
      <c r="F640" s="15">
        <v>35</v>
      </c>
      <c r="G640" s="16">
        <f t="shared" si="10"/>
        <v>63</v>
      </c>
    </row>
    <row r="641" ht="20.1" customHeight="1" spans="1:7">
      <c r="A641" s="8" t="str">
        <f>"246720200715100403252"</f>
        <v>246720200715100403252</v>
      </c>
      <c r="B641" s="8" t="s">
        <v>668</v>
      </c>
      <c r="C641" s="13" t="s">
        <v>660</v>
      </c>
      <c r="D641" s="13" t="s">
        <v>668</v>
      </c>
      <c r="E641" s="14">
        <v>23</v>
      </c>
      <c r="F641" s="15">
        <v>28</v>
      </c>
      <c r="G641" s="16">
        <f t="shared" si="10"/>
        <v>51</v>
      </c>
    </row>
    <row r="642" ht="20.1" customHeight="1" spans="1:7">
      <c r="A642" s="8" t="str">
        <f>"246720200716200042583"</f>
        <v>246720200716200042583</v>
      </c>
      <c r="B642" s="8" t="s">
        <v>669</v>
      </c>
      <c r="C642" s="13" t="s">
        <v>660</v>
      </c>
      <c r="D642" s="13" t="s">
        <v>669</v>
      </c>
      <c r="E642" s="14">
        <v>40</v>
      </c>
      <c r="F642" s="15">
        <v>30</v>
      </c>
      <c r="G642" s="16">
        <f t="shared" si="10"/>
        <v>70</v>
      </c>
    </row>
    <row r="643" ht="20.1" customHeight="1" spans="1:7">
      <c r="A643" s="8" t="str">
        <f>"246720200715114807286"</f>
        <v>246720200715114807286</v>
      </c>
      <c r="B643" s="8" t="s">
        <v>670</v>
      </c>
      <c r="C643" s="13" t="s">
        <v>660</v>
      </c>
      <c r="D643" s="13" t="s">
        <v>670</v>
      </c>
      <c r="E643" s="14">
        <v>24</v>
      </c>
      <c r="F643" s="15">
        <v>25</v>
      </c>
      <c r="G643" s="16">
        <f t="shared" si="10"/>
        <v>49</v>
      </c>
    </row>
    <row r="644" ht="20.1" customHeight="1" spans="1:7">
      <c r="A644" s="8" t="str">
        <f>"246720200717135028714"</f>
        <v>246720200717135028714</v>
      </c>
      <c r="B644" s="8" t="s">
        <v>671</v>
      </c>
      <c r="C644" s="13" t="s">
        <v>660</v>
      </c>
      <c r="D644" s="13" t="s">
        <v>671</v>
      </c>
      <c r="E644" s="14">
        <v>30</v>
      </c>
      <c r="F644" s="15">
        <v>23</v>
      </c>
      <c r="G644" s="16">
        <f t="shared" si="10"/>
        <v>53</v>
      </c>
    </row>
    <row r="645" ht="20.1" customHeight="1" spans="1:7">
      <c r="A645" s="8" t="str">
        <f>"24672020071408244212"</f>
        <v>24672020071408244212</v>
      </c>
      <c r="B645" s="8" t="s">
        <v>672</v>
      </c>
      <c r="C645" s="13" t="s">
        <v>660</v>
      </c>
      <c r="D645" s="13" t="s">
        <v>672</v>
      </c>
      <c r="E645" s="14">
        <v>32</v>
      </c>
      <c r="F645" s="15">
        <v>34</v>
      </c>
      <c r="G645" s="16">
        <f t="shared" si="10"/>
        <v>66</v>
      </c>
    </row>
    <row r="646" ht="20.1" customHeight="1" spans="1:7">
      <c r="A646" s="8" t="str">
        <f>"2467202007191139561129"</f>
        <v>2467202007191139561129</v>
      </c>
      <c r="B646" s="8" t="s">
        <v>673</v>
      </c>
      <c r="C646" s="13" t="s">
        <v>660</v>
      </c>
      <c r="D646" s="13" t="s">
        <v>673</v>
      </c>
      <c r="E646" s="14">
        <v>29</v>
      </c>
      <c r="F646" s="15">
        <v>21</v>
      </c>
      <c r="G646" s="16">
        <f t="shared" si="10"/>
        <v>50</v>
      </c>
    </row>
    <row r="647" ht="20.1" customHeight="1" spans="1:7">
      <c r="A647" s="8" t="str">
        <f>"246720200716115231490"</f>
        <v>246720200716115231490</v>
      </c>
      <c r="B647" s="8" t="s">
        <v>674</v>
      </c>
      <c r="C647" s="13" t="s">
        <v>660</v>
      </c>
      <c r="D647" s="13" t="s">
        <v>674</v>
      </c>
      <c r="E647" s="14">
        <v>39</v>
      </c>
      <c r="F647" s="15">
        <v>35</v>
      </c>
      <c r="G647" s="16">
        <f t="shared" si="10"/>
        <v>74</v>
      </c>
    </row>
    <row r="648" ht="20.1" customHeight="1" spans="1:7">
      <c r="A648" s="8" t="str">
        <f>"246720200718171119967"</f>
        <v>246720200718171119967</v>
      </c>
      <c r="B648" s="8" t="s">
        <v>675</v>
      </c>
      <c r="C648" s="13" t="s">
        <v>660</v>
      </c>
      <c r="D648" s="13" t="s">
        <v>675</v>
      </c>
      <c r="E648" s="14">
        <v>32</v>
      </c>
      <c r="F648" s="15">
        <v>27</v>
      </c>
      <c r="G648" s="16">
        <f t="shared" si="10"/>
        <v>59</v>
      </c>
    </row>
    <row r="649" ht="20.1" customHeight="1" spans="1:7">
      <c r="A649" s="8" t="str">
        <f>"246720200714125855108"</f>
        <v>246720200714125855108</v>
      </c>
      <c r="B649" s="8" t="s">
        <v>676</v>
      </c>
      <c r="C649" s="13" t="s">
        <v>660</v>
      </c>
      <c r="D649" s="13" t="s">
        <v>676</v>
      </c>
      <c r="E649" s="14">
        <v>37</v>
      </c>
      <c r="F649" s="15">
        <v>37</v>
      </c>
      <c r="G649" s="16">
        <f t="shared" si="10"/>
        <v>74</v>
      </c>
    </row>
    <row r="650" ht="20.1" customHeight="1" spans="1:7">
      <c r="A650" s="8" t="str">
        <f>"24672020071412052591"</f>
        <v>24672020071412052591</v>
      </c>
      <c r="B650" s="8" t="s">
        <v>677</v>
      </c>
      <c r="C650" s="13" t="s">
        <v>660</v>
      </c>
      <c r="D650" s="13" t="s">
        <v>677</v>
      </c>
      <c r="E650" s="14">
        <v>29</v>
      </c>
      <c r="F650" s="15">
        <v>23</v>
      </c>
      <c r="G650" s="16">
        <f t="shared" si="10"/>
        <v>52</v>
      </c>
    </row>
    <row r="651" ht="20.1" customHeight="1" spans="1:7">
      <c r="A651" s="8" t="str">
        <f>"24672020071411544488"</f>
        <v>24672020071411544488</v>
      </c>
      <c r="B651" s="8" t="s">
        <v>678</v>
      </c>
      <c r="C651" s="13" t="s">
        <v>660</v>
      </c>
      <c r="D651" s="13" t="s">
        <v>678</v>
      </c>
      <c r="E651" s="14">
        <v>32</v>
      </c>
      <c r="F651" s="15">
        <v>32</v>
      </c>
      <c r="G651" s="16">
        <f t="shared" si="10"/>
        <v>64</v>
      </c>
    </row>
    <row r="652" ht="20.1" customHeight="1" spans="1:7">
      <c r="A652" s="8" t="str">
        <f>"246720200717065918635"</f>
        <v>246720200717065918635</v>
      </c>
      <c r="B652" s="8" t="s">
        <v>679</v>
      </c>
      <c r="C652" s="13" t="s">
        <v>660</v>
      </c>
      <c r="D652" s="13" t="s">
        <v>679</v>
      </c>
      <c r="E652" s="14">
        <v>28</v>
      </c>
      <c r="F652" s="15">
        <v>25</v>
      </c>
      <c r="G652" s="16">
        <f t="shared" si="10"/>
        <v>53</v>
      </c>
    </row>
    <row r="653" ht="20.1" customHeight="1" spans="1:7">
      <c r="A653" s="8" t="str">
        <f>"246720200716102824473"</f>
        <v>246720200716102824473</v>
      </c>
      <c r="B653" s="8" t="s">
        <v>680</v>
      </c>
      <c r="C653" s="13" t="s">
        <v>660</v>
      </c>
      <c r="D653" s="13" t="s">
        <v>680</v>
      </c>
      <c r="E653" s="14">
        <v>19</v>
      </c>
      <c r="F653" s="15">
        <v>17</v>
      </c>
      <c r="G653" s="16">
        <f t="shared" si="10"/>
        <v>36</v>
      </c>
    </row>
    <row r="654" ht="20.1" customHeight="1" spans="1:7">
      <c r="A654" s="8" t="str">
        <f>"246720200715150434334"</f>
        <v>246720200715150434334</v>
      </c>
      <c r="B654" s="8" t="s">
        <v>681</v>
      </c>
      <c r="C654" s="13" t="s">
        <v>660</v>
      </c>
      <c r="D654" s="13" t="s">
        <v>681</v>
      </c>
      <c r="E654" s="14">
        <v>24</v>
      </c>
      <c r="F654" s="15">
        <v>27</v>
      </c>
      <c r="G654" s="16">
        <f t="shared" si="10"/>
        <v>51</v>
      </c>
    </row>
    <row r="655" ht="20.1" customHeight="1" spans="1:7">
      <c r="A655" s="8" t="str">
        <f>"246720200714202544184"</f>
        <v>246720200714202544184</v>
      </c>
      <c r="B655" s="8" t="s">
        <v>682</v>
      </c>
      <c r="C655" s="13" t="s">
        <v>660</v>
      </c>
      <c r="D655" s="13" t="s">
        <v>682</v>
      </c>
      <c r="E655" s="14">
        <v>30</v>
      </c>
      <c r="F655" s="15">
        <v>30</v>
      </c>
      <c r="G655" s="16">
        <f t="shared" si="10"/>
        <v>60</v>
      </c>
    </row>
    <row r="656" ht="20.1" customHeight="1" spans="1:7">
      <c r="A656" s="8" t="str">
        <f>"246720200716204525593"</f>
        <v>246720200716204525593</v>
      </c>
      <c r="B656" s="8" t="s">
        <v>683</v>
      </c>
      <c r="C656" s="13" t="s">
        <v>660</v>
      </c>
      <c r="D656" s="13" t="s">
        <v>683</v>
      </c>
      <c r="E656" s="14">
        <v>26</v>
      </c>
      <c r="F656" s="15">
        <v>32</v>
      </c>
      <c r="G656" s="16">
        <f t="shared" si="10"/>
        <v>58</v>
      </c>
    </row>
    <row r="657" ht="20.1" customHeight="1" spans="1:7">
      <c r="A657" s="8" t="str">
        <f>"246720200714134540121"</f>
        <v>246720200714134540121</v>
      </c>
      <c r="B657" s="8" t="s">
        <v>684</v>
      </c>
      <c r="C657" s="13" t="s">
        <v>660</v>
      </c>
      <c r="D657" s="13" t="s">
        <v>684</v>
      </c>
      <c r="E657" s="14">
        <v>32</v>
      </c>
      <c r="F657" s="15">
        <v>31</v>
      </c>
      <c r="G657" s="16">
        <f t="shared" si="10"/>
        <v>63</v>
      </c>
    </row>
    <row r="658" s="1" customFormat="1" ht="20.1" customHeight="1" spans="1:9">
      <c r="A658" s="8" t="str">
        <f>"24672020071411154971"</f>
        <v>24672020071411154971</v>
      </c>
      <c r="B658" s="8" t="s">
        <v>685</v>
      </c>
      <c r="C658" s="13" t="s">
        <v>660</v>
      </c>
      <c r="D658" s="13" t="s">
        <v>685</v>
      </c>
      <c r="E658" s="14">
        <v>31</v>
      </c>
      <c r="F658" s="15">
        <v>26</v>
      </c>
      <c r="G658" s="16">
        <f t="shared" si="10"/>
        <v>57</v>
      </c>
      <c r="H658"/>
      <c r="I658"/>
    </row>
    <row r="659" s="1" customFormat="1" ht="20.1" customHeight="1" spans="1:9">
      <c r="A659" s="8" t="str">
        <f>"2467202007192048471282"</f>
        <v>2467202007192048471282</v>
      </c>
      <c r="B659" s="8" t="s">
        <v>686</v>
      </c>
      <c r="C659" s="13" t="s">
        <v>660</v>
      </c>
      <c r="D659" s="13" t="s">
        <v>686</v>
      </c>
      <c r="E659" s="14">
        <v>30</v>
      </c>
      <c r="F659" s="15">
        <v>31</v>
      </c>
      <c r="G659" s="16">
        <f t="shared" si="10"/>
        <v>61</v>
      </c>
      <c r="H659"/>
      <c r="I659"/>
    </row>
    <row r="660" s="1" customFormat="1" ht="20.1" customHeight="1" spans="1:9">
      <c r="A660" s="8" t="str">
        <f>"246720200716120018494"</f>
        <v>246720200716120018494</v>
      </c>
      <c r="B660" s="8" t="s">
        <v>687</v>
      </c>
      <c r="C660" s="13" t="s">
        <v>660</v>
      </c>
      <c r="D660" s="13" t="s">
        <v>687</v>
      </c>
      <c r="E660" s="14">
        <v>34</v>
      </c>
      <c r="F660" s="15">
        <v>29</v>
      </c>
      <c r="G660" s="16">
        <f t="shared" si="10"/>
        <v>63</v>
      </c>
      <c r="H660"/>
      <c r="I660"/>
    </row>
    <row r="661" s="1" customFormat="1" ht="20.1" customHeight="1" spans="1:9">
      <c r="A661" s="8" t="str">
        <f>"246720200718113422889"</f>
        <v>246720200718113422889</v>
      </c>
      <c r="B661" s="8" t="s">
        <v>688</v>
      </c>
      <c r="C661" s="13" t="s">
        <v>660</v>
      </c>
      <c r="D661" s="13" t="s">
        <v>688</v>
      </c>
      <c r="E661" s="14">
        <v>39</v>
      </c>
      <c r="F661" s="15">
        <v>38</v>
      </c>
      <c r="G661" s="16">
        <f t="shared" si="10"/>
        <v>77</v>
      </c>
      <c r="H661"/>
      <c r="I661"/>
    </row>
    <row r="662" s="1" customFormat="1" ht="20.1" customHeight="1" spans="1:9">
      <c r="A662" s="8" t="str">
        <f>"246720200715035955219"</f>
        <v>246720200715035955219</v>
      </c>
      <c r="B662" s="8" t="s">
        <v>689</v>
      </c>
      <c r="C662" s="13" t="s">
        <v>660</v>
      </c>
      <c r="D662" s="13" t="s">
        <v>689</v>
      </c>
      <c r="E662" s="14">
        <v>0</v>
      </c>
      <c r="F662" s="15">
        <v>0</v>
      </c>
      <c r="G662" s="16">
        <f t="shared" si="10"/>
        <v>0</v>
      </c>
      <c r="H662"/>
      <c r="I662"/>
    </row>
    <row r="663" s="1" customFormat="1" ht="20.1" customHeight="1" spans="1:9">
      <c r="A663" s="8" t="str">
        <f>"246720200715203048390"</f>
        <v>246720200715203048390</v>
      </c>
      <c r="B663" s="8" t="s">
        <v>690</v>
      </c>
      <c r="C663" s="13" t="s">
        <v>691</v>
      </c>
      <c r="D663" s="13" t="s">
        <v>690</v>
      </c>
      <c r="E663" s="14">
        <v>25</v>
      </c>
      <c r="F663" s="15">
        <v>24</v>
      </c>
      <c r="G663" s="16">
        <f t="shared" si="10"/>
        <v>49</v>
      </c>
      <c r="H663"/>
      <c r="I663"/>
    </row>
    <row r="664" s="1" customFormat="1" ht="20.1" customHeight="1" spans="1:9">
      <c r="A664" s="8" t="str">
        <f>"2467202007200956251398"</f>
        <v>2467202007200956251398</v>
      </c>
      <c r="B664" s="8" t="s">
        <v>692</v>
      </c>
      <c r="C664" s="13" t="s">
        <v>691</v>
      </c>
      <c r="D664" s="13" t="s">
        <v>692</v>
      </c>
      <c r="E664" s="14">
        <v>40</v>
      </c>
      <c r="F664" s="15">
        <v>36</v>
      </c>
      <c r="G664" s="16">
        <f t="shared" si="10"/>
        <v>76</v>
      </c>
      <c r="H664"/>
      <c r="I664"/>
    </row>
    <row r="665" s="1" customFormat="1" ht="20.1" customHeight="1" spans="1:9">
      <c r="A665" s="8" t="str">
        <f>"2467202007191406191174"</f>
        <v>2467202007191406191174</v>
      </c>
      <c r="B665" s="8" t="s">
        <v>693</v>
      </c>
      <c r="C665" s="13" t="s">
        <v>691</v>
      </c>
      <c r="D665" s="13" t="s">
        <v>693</v>
      </c>
      <c r="E665" s="14">
        <v>38</v>
      </c>
      <c r="F665" s="15">
        <v>28</v>
      </c>
      <c r="G665" s="16">
        <f t="shared" si="10"/>
        <v>66</v>
      </c>
      <c r="H665"/>
      <c r="I665"/>
    </row>
    <row r="666" s="1" customFormat="1" ht="20.1" customHeight="1" spans="1:9">
      <c r="A666" s="8" t="str">
        <f>"246720200717204421802"</f>
        <v>246720200717204421802</v>
      </c>
      <c r="B666" s="8" t="s">
        <v>694</v>
      </c>
      <c r="C666" s="13" t="s">
        <v>691</v>
      </c>
      <c r="D666" s="13" t="s">
        <v>694</v>
      </c>
      <c r="E666" s="14">
        <v>27</v>
      </c>
      <c r="F666" s="15">
        <v>23</v>
      </c>
      <c r="G666" s="16">
        <f t="shared" si="10"/>
        <v>50</v>
      </c>
      <c r="H666"/>
      <c r="I666"/>
    </row>
    <row r="667" s="1" customFormat="1" ht="20.1" customHeight="1" spans="1:9">
      <c r="A667" s="8" t="str">
        <f>"246720200717124437696"</f>
        <v>246720200717124437696</v>
      </c>
      <c r="B667" s="8" t="s">
        <v>695</v>
      </c>
      <c r="C667" s="13" t="s">
        <v>691</v>
      </c>
      <c r="D667" s="13" t="s">
        <v>695</v>
      </c>
      <c r="E667" s="14">
        <v>35</v>
      </c>
      <c r="F667" s="15">
        <v>29</v>
      </c>
      <c r="G667" s="16">
        <f t="shared" si="10"/>
        <v>64</v>
      </c>
      <c r="H667"/>
      <c r="I667"/>
    </row>
    <row r="668" s="1" customFormat="1" ht="20.1" customHeight="1" spans="1:9">
      <c r="A668" s="8" t="str">
        <f>"24672020071409233331"</f>
        <v>24672020071409233331</v>
      </c>
      <c r="B668" s="8" t="s">
        <v>696</v>
      </c>
      <c r="C668" s="13" t="s">
        <v>691</v>
      </c>
      <c r="D668" s="13" t="s">
        <v>696</v>
      </c>
      <c r="E668" s="14">
        <v>0</v>
      </c>
      <c r="F668" s="15">
        <v>0</v>
      </c>
      <c r="G668" s="16">
        <f t="shared" si="10"/>
        <v>0</v>
      </c>
      <c r="H668"/>
      <c r="I668"/>
    </row>
    <row r="669" s="1" customFormat="1" ht="20.1" customHeight="1" spans="1:9">
      <c r="A669" s="8" t="str">
        <f>"2467202007201551401542"</f>
        <v>2467202007201551401542</v>
      </c>
      <c r="B669" s="8" t="s">
        <v>697</v>
      </c>
      <c r="C669" s="13" t="s">
        <v>691</v>
      </c>
      <c r="D669" s="13" t="s">
        <v>697</v>
      </c>
      <c r="E669" s="14">
        <v>31</v>
      </c>
      <c r="F669" s="15">
        <v>29</v>
      </c>
      <c r="G669" s="16">
        <f t="shared" si="10"/>
        <v>60</v>
      </c>
      <c r="H669"/>
      <c r="I669"/>
    </row>
    <row r="670" s="1" customFormat="1" ht="20.1" customHeight="1" spans="1:9">
      <c r="A670" s="8" t="str">
        <f>"246720200714212840201"</f>
        <v>246720200714212840201</v>
      </c>
      <c r="B670" s="8" t="s">
        <v>698</v>
      </c>
      <c r="C670" s="13" t="s">
        <v>691</v>
      </c>
      <c r="D670" s="13" t="s">
        <v>698</v>
      </c>
      <c r="E670" s="14">
        <v>35</v>
      </c>
      <c r="F670" s="15">
        <v>28</v>
      </c>
      <c r="G670" s="16">
        <f t="shared" ref="G670:G733" si="11">SUM(E670:F670)</f>
        <v>63</v>
      </c>
      <c r="H670"/>
      <c r="I670"/>
    </row>
    <row r="671" s="1" customFormat="1" ht="20.1" customHeight="1" spans="1:9">
      <c r="A671" s="8" t="str">
        <f>"246720200715165740357"</f>
        <v>246720200715165740357</v>
      </c>
      <c r="B671" s="8" t="s">
        <v>699</v>
      </c>
      <c r="C671" s="13" t="s">
        <v>691</v>
      </c>
      <c r="D671" s="13" t="s">
        <v>699</v>
      </c>
      <c r="E671" s="14">
        <v>36</v>
      </c>
      <c r="F671" s="15">
        <v>31</v>
      </c>
      <c r="G671" s="16">
        <f t="shared" si="11"/>
        <v>67</v>
      </c>
      <c r="H671"/>
      <c r="I671"/>
    </row>
    <row r="672" s="1" customFormat="1" ht="20.1" customHeight="1" spans="1:9">
      <c r="A672" s="8" t="str">
        <f>"2467202007182013051003"</f>
        <v>2467202007182013051003</v>
      </c>
      <c r="B672" s="8" t="s">
        <v>700</v>
      </c>
      <c r="C672" s="13" t="s">
        <v>691</v>
      </c>
      <c r="D672" s="13" t="s">
        <v>700</v>
      </c>
      <c r="E672" s="14">
        <v>23</v>
      </c>
      <c r="F672" s="15">
        <v>22</v>
      </c>
      <c r="G672" s="16">
        <f t="shared" si="11"/>
        <v>45</v>
      </c>
      <c r="H672"/>
      <c r="I672"/>
    </row>
    <row r="673" s="1" customFormat="1" ht="20.1" customHeight="1" spans="1:9">
      <c r="A673" s="8" t="str">
        <f>"246720200718123810906"</f>
        <v>246720200718123810906</v>
      </c>
      <c r="B673" s="8" t="s">
        <v>701</v>
      </c>
      <c r="C673" s="13" t="s">
        <v>691</v>
      </c>
      <c r="D673" s="13" t="s">
        <v>701</v>
      </c>
      <c r="E673" s="14">
        <v>35</v>
      </c>
      <c r="F673" s="15">
        <v>25</v>
      </c>
      <c r="G673" s="16">
        <f t="shared" si="11"/>
        <v>60</v>
      </c>
      <c r="H673"/>
      <c r="I673"/>
    </row>
    <row r="674" s="1" customFormat="1" ht="20.1" customHeight="1" spans="1:9">
      <c r="A674" s="8" t="str">
        <f>"24672020071410112446"</f>
        <v>24672020071410112446</v>
      </c>
      <c r="B674" s="8" t="s">
        <v>702</v>
      </c>
      <c r="C674" s="13" t="s">
        <v>691</v>
      </c>
      <c r="D674" s="13" t="s">
        <v>702</v>
      </c>
      <c r="E674" s="14">
        <v>31</v>
      </c>
      <c r="F674" s="15">
        <v>29</v>
      </c>
      <c r="G674" s="16">
        <f t="shared" si="11"/>
        <v>60</v>
      </c>
      <c r="H674"/>
      <c r="I674"/>
    </row>
    <row r="675" s="1" customFormat="1" ht="20.1" customHeight="1" spans="1:9">
      <c r="A675" s="8" t="str">
        <f>"246720200716154520539"</f>
        <v>246720200716154520539</v>
      </c>
      <c r="B675" s="8" t="s">
        <v>703</v>
      </c>
      <c r="C675" s="13" t="s">
        <v>691</v>
      </c>
      <c r="D675" s="13" t="s">
        <v>703</v>
      </c>
      <c r="E675" s="14">
        <v>27</v>
      </c>
      <c r="F675" s="15">
        <v>20</v>
      </c>
      <c r="G675" s="16">
        <f t="shared" si="11"/>
        <v>47</v>
      </c>
      <c r="H675"/>
      <c r="I675"/>
    </row>
    <row r="676" s="1" customFormat="1" ht="20.1" customHeight="1" spans="1:9">
      <c r="A676" s="8" t="str">
        <f>"2467202007201535091535"</f>
        <v>2467202007201535091535</v>
      </c>
      <c r="B676" s="8" t="s">
        <v>704</v>
      </c>
      <c r="C676" s="13" t="s">
        <v>691</v>
      </c>
      <c r="D676" s="13" t="s">
        <v>704</v>
      </c>
      <c r="E676" s="14">
        <v>34</v>
      </c>
      <c r="F676" s="15">
        <v>27</v>
      </c>
      <c r="G676" s="16">
        <f t="shared" si="11"/>
        <v>61</v>
      </c>
      <c r="H676"/>
      <c r="I676"/>
    </row>
    <row r="677" s="1" customFormat="1" ht="20.1" customHeight="1" spans="1:9">
      <c r="A677" s="8" t="str">
        <f>"246720200715190426379"</f>
        <v>246720200715190426379</v>
      </c>
      <c r="B677" s="8" t="s">
        <v>705</v>
      </c>
      <c r="C677" s="13" t="s">
        <v>691</v>
      </c>
      <c r="D677" s="13" t="s">
        <v>705</v>
      </c>
      <c r="E677" s="14">
        <v>33</v>
      </c>
      <c r="F677" s="15">
        <v>30</v>
      </c>
      <c r="G677" s="16">
        <f t="shared" si="11"/>
        <v>63</v>
      </c>
      <c r="H677"/>
      <c r="I677"/>
    </row>
    <row r="678" s="1" customFormat="1" ht="20.1" customHeight="1" spans="1:9">
      <c r="A678" s="8" t="str">
        <f>"246720200717102734663"</f>
        <v>246720200717102734663</v>
      </c>
      <c r="B678" s="8" t="s">
        <v>706</v>
      </c>
      <c r="C678" s="13" t="s">
        <v>691</v>
      </c>
      <c r="D678" s="13" t="s">
        <v>706</v>
      </c>
      <c r="E678" s="14">
        <v>32</v>
      </c>
      <c r="F678" s="15">
        <v>30</v>
      </c>
      <c r="G678" s="16">
        <f t="shared" si="11"/>
        <v>62</v>
      </c>
      <c r="H678"/>
      <c r="I678"/>
    </row>
    <row r="679" s="1" customFormat="1" ht="20.1" customHeight="1" spans="1:9">
      <c r="A679" s="8" t="str">
        <f>"2467202007200007571349"</f>
        <v>2467202007200007571349</v>
      </c>
      <c r="B679" s="8" t="s">
        <v>707</v>
      </c>
      <c r="C679" s="13" t="s">
        <v>691</v>
      </c>
      <c r="D679" s="13" t="s">
        <v>707</v>
      </c>
      <c r="E679" s="14">
        <v>0</v>
      </c>
      <c r="F679" s="15">
        <v>0</v>
      </c>
      <c r="G679" s="16">
        <f t="shared" si="11"/>
        <v>0</v>
      </c>
      <c r="H679"/>
      <c r="I679"/>
    </row>
    <row r="680" s="1" customFormat="1" ht="20.1" customHeight="1" spans="1:9">
      <c r="A680" s="8" t="str">
        <f>"246720200718125755915"</f>
        <v>246720200718125755915</v>
      </c>
      <c r="B680" s="8" t="s">
        <v>708</v>
      </c>
      <c r="C680" s="13" t="s">
        <v>691</v>
      </c>
      <c r="D680" s="13" t="s">
        <v>708</v>
      </c>
      <c r="E680" s="14">
        <v>40</v>
      </c>
      <c r="F680" s="15">
        <v>32</v>
      </c>
      <c r="G680" s="16">
        <f t="shared" si="11"/>
        <v>72</v>
      </c>
      <c r="H680"/>
      <c r="I680"/>
    </row>
    <row r="681" s="1" customFormat="1" ht="20.1" customHeight="1" spans="1:9">
      <c r="A681" s="8" t="str">
        <f>"246720200717152329726"</f>
        <v>246720200717152329726</v>
      </c>
      <c r="B681" s="8" t="s">
        <v>709</v>
      </c>
      <c r="C681" s="13" t="s">
        <v>691</v>
      </c>
      <c r="D681" s="13" t="s">
        <v>709</v>
      </c>
      <c r="E681" s="14">
        <v>0</v>
      </c>
      <c r="F681" s="15">
        <v>0</v>
      </c>
      <c r="G681" s="16">
        <f t="shared" si="11"/>
        <v>0</v>
      </c>
      <c r="H681"/>
      <c r="I681"/>
    </row>
    <row r="682" s="1" customFormat="1" ht="20.1" customHeight="1" spans="1:9">
      <c r="A682" s="8" t="str">
        <f>"2467202007201402471498"</f>
        <v>2467202007201402471498</v>
      </c>
      <c r="B682" s="8" t="s">
        <v>710</v>
      </c>
      <c r="C682" s="13" t="s">
        <v>691</v>
      </c>
      <c r="D682" s="13" t="s">
        <v>710</v>
      </c>
      <c r="E682" s="14">
        <v>35</v>
      </c>
      <c r="F682" s="15">
        <v>31</v>
      </c>
      <c r="G682" s="16">
        <f t="shared" si="11"/>
        <v>66</v>
      </c>
      <c r="H682"/>
      <c r="I682"/>
    </row>
    <row r="683" ht="20.1" customHeight="1" spans="1:7">
      <c r="A683" s="8" t="str">
        <f>"246720200715141225324"</f>
        <v>246720200715141225324</v>
      </c>
      <c r="B683" s="8" t="s">
        <v>711</v>
      </c>
      <c r="C683" s="13" t="s">
        <v>691</v>
      </c>
      <c r="D683" s="13" t="s">
        <v>711</v>
      </c>
      <c r="E683" s="14">
        <v>34</v>
      </c>
      <c r="F683" s="15">
        <v>24</v>
      </c>
      <c r="G683" s="16">
        <f t="shared" si="11"/>
        <v>58</v>
      </c>
    </row>
    <row r="684" ht="20.1" customHeight="1" spans="1:7">
      <c r="A684" s="8" t="str">
        <f>"2467202007191128161124"</f>
        <v>2467202007191128161124</v>
      </c>
      <c r="B684" s="8" t="s">
        <v>712</v>
      </c>
      <c r="C684" s="13" t="s">
        <v>691</v>
      </c>
      <c r="D684" s="13" t="s">
        <v>712</v>
      </c>
      <c r="E684" s="14">
        <v>0</v>
      </c>
      <c r="F684" s="15">
        <v>0</v>
      </c>
      <c r="G684" s="16">
        <f t="shared" si="11"/>
        <v>0</v>
      </c>
    </row>
    <row r="685" ht="20.1" customHeight="1" spans="1:7">
      <c r="A685" s="8" t="str">
        <f>"246720200716125753503"</f>
        <v>246720200716125753503</v>
      </c>
      <c r="B685" s="8" t="s">
        <v>713</v>
      </c>
      <c r="C685" s="13" t="s">
        <v>691</v>
      </c>
      <c r="D685" s="13" t="s">
        <v>713</v>
      </c>
      <c r="E685" s="14">
        <v>38</v>
      </c>
      <c r="F685" s="15">
        <v>34</v>
      </c>
      <c r="G685" s="16">
        <f t="shared" si="11"/>
        <v>72</v>
      </c>
    </row>
    <row r="686" ht="20.1" customHeight="1" spans="1:7">
      <c r="A686" s="8" t="str">
        <f>"2467202007192120081292"</f>
        <v>2467202007192120081292</v>
      </c>
      <c r="B686" s="8" t="s">
        <v>714</v>
      </c>
      <c r="C686" s="13" t="s">
        <v>691</v>
      </c>
      <c r="D686" s="13" t="s">
        <v>714</v>
      </c>
      <c r="E686" s="14">
        <v>38</v>
      </c>
      <c r="F686" s="15">
        <v>30</v>
      </c>
      <c r="G686" s="16">
        <f t="shared" si="11"/>
        <v>68</v>
      </c>
    </row>
    <row r="687" ht="20.1" customHeight="1" spans="1:7">
      <c r="A687" s="8" t="str">
        <f>"246720200716222430614"</f>
        <v>246720200716222430614</v>
      </c>
      <c r="B687" s="8" t="s">
        <v>715</v>
      </c>
      <c r="C687" s="13" t="s">
        <v>691</v>
      </c>
      <c r="D687" s="13" t="s">
        <v>715</v>
      </c>
      <c r="E687" s="14">
        <v>39</v>
      </c>
      <c r="F687" s="15">
        <v>36</v>
      </c>
      <c r="G687" s="16">
        <f t="shared" si="11"/>
        <v>75</v>
      </c>
    </row>
    <row r="688" ht="20.1" customHeight="1" spans="1:7">
      <c r="A688" s="8" t="str">
        <f>"2467202007201250451468"</f>
        <v>2467202007201250451468</v>
      </c>
      <c r="B688" s="8" t="s">
        <v>716</v>
      </c>
      <c r="C688" s="13" t="s">
        <v>691</v>
      </c>
      <c r="D688" s="13" t="s">
        <v>716</v>
      </c>
      <c r="E688" s="14">
        <v>0</v>
      </c>
      <c r="F688" s="15">
        <v>0</v>
      </c>
      <c r="G688" s="16">
        <f t="shared" si="11"/>
        <v>0</v>
      </c>
    </row>
    <row r="689" ht="20.1" customHeight="1" spans="1:7">
      <c r="A689" s="8" t="str">
        <f>"246720200717154520732"</f>
        <v>246720200717154520732</v>
      </c>
      <c r="B689" s="8" t="s">
        <v>717</v>
      </c>
      <c r="C689" s="13" t="s">
        <v>691</v>
      </c>
      <c r="D689" s="13" t="s">
        <v>717</v>
      </c>
      <c r="E689" s="14">
        <v>30</v>
      </c>
      <c r="F689" s="15">
        <v>23</v>
      </c>
      <c r="G689" s="16">
        <f t="shared" si="11"/>
        <v>53</v>
      </c>
    </row>
    <row r="690" ht="20.1" customHeight="1" spans="1:7">
      <c r="A690" s="8" t="str">
        <f>"246720200716185459576"</f>
        <v>246720200716185459576</v>
      </c>
      <c r="B690" s="8" t="s">
        <v>718</v>
      </c>
      <c r="C690" s="13" t="s">
        <v>691</v>
      </c>
      <c r="D690" s="13" t="s">
        <v>718</v>
      </c>
      <c r="E690" s="14">
        <v>27</v>
      </c>
      <c r="F690" s="15">
        <v>25</v>
      </c>
      <c r="G690" s="16">
        <f t="shared" si="11"/>
        <v>52</v>
      </c>
    </row>
    <row r="691" ht="20.1" customHeight="1" spans="1:7">
      <c r="A691" s="8" t="str">
        <f>"2467202007201339381486"</f>
        <v>2467202007201339381486</v>
      </c>
      <c r="B691" s="8" t="s">
        <v>719</v>
      </c>
      <c r="C691" s="13" t="s">
        <v>691</v>
      </c>
      <c r="D691" s="13" t="s">
        <v>719</v>
      </c>
      <c r="E691" s="14">
        <v>36</v>
      </c>
      <c r="F691" s="15">
        <v>36</v>
      </c>
      <c r="G691" s="16">
        <f t="shared" si="11"/>
        <v>72</v>
      </c>
    </row>
    <row r="692" ht="20.1" customHeight="1" spans="1:7">
      <c r="A692" s="8" t="str">
        <f>"246720200715152348343"</f>
        <v>246720200715152348343</v>
      </c>
      <c r="B692" s="8" t="s">
        <v>720</v>
      </c>
      <c r="C692" s="13" t="s">
        <v>691</v>
      </c>
      <c r="D692" s="13" t="s">
        <v>720</v>
      </c>
      <c r="E692" s="14">
        <v>35</v>
      </c>
      <c r="F692" s="15">
        <v>34</v>
      </c>
      <c r="G692" s="16">
        <f t="shared" si="11"/>
        <v>69</v>
      </c>
    </row>
    <row r="693" ht="20.1" customHeight="1" spans="1:7">
      <c r="A693" s="8" t="str">
        <f>"246720200717091021649"</f>
        <v>246720200717091021649</v>
      </c>
      <c r="B693" s="8" t="s">
        <v>721</v>
      </c>
      <c r="C693" s="13" t="s">
        <v>722</v>
      </c>
      <c r="D693" s="13" t="s">
        <v>721</v>
      </c>
      <c r="E693" s="14">
        <v>0</v>
      </c>
      <c r="F693" s="15">
        <v>0</v>
      </c>
      <c r="G693" s="16">
        <f t="shared" si="11"/>
        <v>0</v>
      </c>
    </row>
    <row r="694" ht="20.1" customHeight="1" spans="1:7">
      <c r="A694" s="8" t="str">
        <f>"246720200714161832144"</f>
        <v>246720200714161832144</v>
      </c>
      <c r="B694" s="8" t="s">
        <v>723</v>
      </c>
      <c r="C694" s="13" t="s">
        <v>722</v>
      </c>
      <c r="D694" s="13" t="s">
        <v>723</v>
      </c>
      <c r="E694" s="14">
        <v>30</v>
      </c>
      <c r="F694" s="15">
        <v>27</v>
      </c>
      <c r="G694" s="16">
        <f t="shared" si="11"/>
        <v>57</v>
      </c>
    </row>
    <row r="695" ht="20.1" customHeight="1" spans="1:7">
      <c r="A695" s="8" t="str">
        <f>"246720200718114112892"</f>
        <v>246720200718114112892</v>
      </c>
      <c r="B695" s="8" t="s">
        <v>724</v>
      </c>
      <c r="C695" s="13" t="s">
        <v>722</v>
      </c>
      <c r="D695" s="13" t="s">
        <v>724</v>
      </c>
      <c r="E695" s="14">
        <v>40</v>
      </c>
      <c r="F695" s="15">
        <v>37</v>
      </c>
      <c r="G695" s="16">
        <f t="shared" si="11"/>
        <v>77</v>
      </c>
    </row>
    <row r="696" ht="20.1" customHeight="1" spans="1:7">
      <c r="A696" s="8" t="str">
        <f>"246720200715145438330"</f>
        <v>246720200715145438330</v>
      </c>
      <c r="B696" s="8" t="s">
        <v>725</v>
      </c>
      <c r="C696" s="13" t="s">
        <v>722</v>
      </c>
      <c r="D696" s="13" t="s">
        <v>725</v>
      </c>
      <c r="E696" s="14">
        <v>40</v>
      </c>
      <c r="F696" s="15">
        <v>31</v>
      </c>
      <c r="G696" s="16">
        <f t="shared" si="11"/>
        <v>71</v>
      </c>
    </row>
    <row r="697" ht="20.1" customHeight="1" spans="1:7">
      <c r="A697" s="8" t="str">
        <f>"246720200717203656799"</f>
        <v>246720200717203656799</v>
      </c>
      <c r="B697" s="8" t="s">
        <v>726</v>
      </c>
      <c r="C697" s="13" t="s">
        <v>722</v>
      </c>
      <c r="D697" s="13" t="s">
        <v>726</v>
      </c>
      <c r="E697" s="14">
        <v>35</v>
      </c>
      <c r="F697" s="15">
        <v>36</v>
      </c>
      <c r="G697" s="16">
        <f t="shared" si="11"/>
        <v>71</v>
      </c>
    </row>
    <row r="698" ht="20.1" customHeight="1" spans="1:7">
      <c r="A698" s="8" t="str">
        <f>"2467202007191104371120"</f>
        <v>2467202007191104371120</v>
      </c>
      <c r="B698" s="8" t="s">
        <v>727</v>
      </c>
      <c r="C698" s="13" t="s">
        <v>722</v>
      </c>
      <c r="D698" s="13" t="s">
        <v>727</v>
      </c>
      <c r="E698" s="14">
        <v>31</v>
      </c>
      <c r="F698" s="15">
        <v>26</v>
      </c>
      <c r="G698" s="16">
        <f t="shared" si="11"/>
        <v>57</v>
      </c>
    </row>
    <row r="699" ht="20.1" customHeight="1" spans="1:7">
      <c r="A699" s="8" t="str">
        <f>"246720200717211009809"</f>
        <v>246720200717211009809</v>
      </c>
      <c r="B699" s="8" t="s">
        <v>728</v>
      </c>
      <c r="C699" s="13" t="s">
        <v>722</v>
      </c>
      <c r="D699" s="13" t="s">
        <v>728</v>
      </c>
      <c r="E699" s="14">
        <v>40</v>
      </c>
      <c r="F699" s="15">
        <v>34</v>
      </c>
      <c r="G699" s="16">
        <f t="shared" si="11"/>
        <v>74</v>
      </c>
    </row>
    <row r="700" ht="20.1" customHeight="1" spans="1:7">
      <c r="A700" s="8" t="str">
        <f>"246720200715115104288"</f>
        <v>246720200715115104288</v>
      </c>
      <c r="B700" s="8" t="s">
        <v>729</v>
      </c>
      <c r="C700" s="13" t="s">
        <v>722</v>
      </c>
      <c r="D700" s="13" t="s">
        <v>729</v>
      </c>
      <c r="E700" s="14">
        <v>39</v>
      </c>
      <c r="F700" s="15">
        <v>34</v>
      </c>
      <c r="G700" s="16">
        <f t="shared" si="11"/>
        <v>73</v>
      </c>
    </row>
    <row r="701" ht="20.1" customHeight="1" spans="1:7">
      <c r="A701" s="8" t="str">
        <f>"246720200717004000634"</f>
        <v>246720200717004000634</v>
      </c>
      <c r="B701" s="8" t="s">
        <v>730</v>
      </c>
      <c r="C701" s="13" t="s">
        <v>722</v>
      </c>
      <c r="D701" s="13" t="s">
        <v>730</v>
      </c>
      <c r="E701" s="14">
        <v>25</v>
      </c>
      <c r="F701" s="15">
        <v>23</v>
      </c>
      <c r="G701" s="16">
        <f t="shared" si="11"/>
        <v>48</v>
      </c>
    </row>
    <row r="702" ht="20.1" customHeight="1" spans="1:7">
      <c r="A702" s="8" t="str">
        <f>"246720200715201313387"</f>
        <v>246720200715201313387</v>
      </c>
      <c r="B702" s="8" t="s">
        <v>731</v>
      </c>
      <c r="C702" s="13" t="s">
        <v>722</v>
      </c>
      <c r="D702" s="13" t="s">
        <v>731</v>
      </c>
      <c r="E702" s="14">
        <v>38</v>
      </c>
      <c r="F702" s="15">
        <v>31</v>
      </c>
      <c r="G702" s="16">
        <f t="shared" si="11"/>
        <v>69</v>
      </c>
    </row>
    <row r="703" ht="20.1" customHeight="1" spans="1:7">
      <c r="A703" s="8" t="str">
        <f>"246720200715113441283"</f>
        <v>246720200715113441283</v>
      </c>
      <c r="B703" s="8" t="s">
        <v>732</v>
      </c>
      <c r="C703" s="13" t="s">
        <v>722</v>
      </c>
      <c r="D703" s="13" t="s">
        <v>732</v>
      </c>
      <c r="E703" s="14">
        <v>37</v>
      </c>
      <c r="F703" s="15">
        <v>31</v>
      </c>
      <c r="G703" s="16">
        <f t="shared" si="11"/>
        <v>68</v>
      </c>
    </row>
    <row r="704" ht="20.1" customHeight="1" spans="1:7">
      <c r="A704" s="8" t="str">
        <f>"2467202007192203271306"</f>
        <v>2467202007192203271306</v>
      </c>
      <c r="B704" s="8" t="s">
        <v>733</v>
      </c>
      <c r="C704" s="13" t="s">
        <v>722</v>
      </c>
      <c r="D704" s="13" t="s">
        <v>733</v>
      </c>
      <c r="E704" s="14">
        <v>30</v>
      </c>
      <c r="F704" s="15">
        <v>31</v>
      </c>
      <c r="G704" s="16">
        <f t="shared" si="11"/>
        <v>61</v>
      </c>
    </row>
    <row r="705" ht="20.1" customHeight="1" spans="1:7">
      <c r="A705" s="8" t="str">
        <f>"24672020071410200052"</f>
        <v>24672020071410200052</v>
      </c>
      <c r="B705" s="8" t="s">
        <v>734</v>
      </c>
      <c r="C705" s="13" t="s">
        <v>722</v>
      </c>
      <c r="D705" s="13" t="s">
        <v>734</v>
      </c>
      <c r="E705" s="14">
        <v>36</v>
      </c>
      <c r="F705" s="15">
        <v>27</v>
      </c>
      <c r="G705" s="16">
        <f t="shared" si="11"/>
        <v>63</v>
      </c>
    </row>
    <row r="706" ht="20.1" customHeight="1" spans="1:7">
      <c r="A706" s="8" t="str">
        <f>"246720200715080922233"</f>
        <v>246720200715080922233</v>
      </c>
      <c r="B706" s="8" t="s">
        <v>735</v>
      </c>
      <c r="C706" s="13" t="s">
        <v>722</v>
      </c>
      <c r="D706" s="13" t="s">
        <v>735</v>
      </c>
      <c r="E706" s="14">
        <v>26</v>
      </c>
      <c r="F706" s="15">
        <v>27</v>
      </c>
      <c r="G706" s="16">
        <f t="shared" si="11"/>
        <v>53</v>
      </c>
    </row>
    <row r="707" ht="20.1" customHeight="1" spans="1:7">
      <c r="A707" s="8" t="str">
        <f>"2467202007191840251251"</f>
        <v>2467202007191840251251</v>
      </c>
      <c r="B707" s="8" t="s">
        <v>736</v>
      </c>
      <c r="C707" s="13" t="s">
        <v>722</v>
      </c>
      <c r="D707" s="13" t="s">
        <v>736</v>
      </c>
      <c r="E707" s="14">
        <v>0</v>
      </c>
      <c r="F707" s="15">
        <v>0</v>
      </c>
      <c r="G707" s="16">
        <f t="shared" si="11"/>
        <v>0</v>
      </c>
    </row>
    <row r="708" ht="20.1" customHeight="1" spans="1:7">
      <c r="A708" s="8" t="str">
        <f>"246720200716193100581"</f>
        <v>246720200716193100581</v>
      </c>
      <c r="B708" s="8" t="s">
        <v>737</v>
      </c>
      <c r="C708" s="13" t="s">
        <v>722</v>
      </c>
      <c r="D708" s="13" t="s">
        <v>737</v>
      </c>
      <c r="E708" s="14">
        <v>33</v>
      </c>
      <c r="F708" s="15">
        <v>29</v>
      </c>
      <c r="G708" s="16">
        <f t="shared" si="11"/>
        <v>62</v>
      </c>
    </row>
    <row r="709" ht="20.1" customHeight="1" spans="1:7">
      <c r="A709" s="8" t="str">
        <f>"2467202007201011331402"</f>
        <v>2467202007201011331402</v>
      </c>
      <c r="B709" s="8" t="s">
        <v>738</v>
      </c>
      <c r="C709" s="13" t="s">
        <v>722</v>
      </c>
      <c r="D709" s="13" t="s">
        <v>738</v>
      </c>
      <c r="E709" s="14">
        <v>33</v>
      </c>
      <c r="F709" s="15">
        <v>26</v>
      </c>
      <c r="G709" s="16">
        <f t="shared" si="11"/>
        <v>59</v>
      </c>
    </row>
    <row r="710" ht="20.1" customHeight="1" spans="1:7">
      <c r="A710" s="8" t="str">
        <f>"246720200716140013515"</f>
        <v>246720200716140013515</v>
      </c>
      <c r="B710" s="8" t="s">
        <v>739</v>
      </c>
      <c r="C710" s="13" t="s">
        <v>722</v>
      </c>
      <c r="D710" s="13" t="s">
        <v>739</v>
      </c>
      <c r="E710" s="14">
        <v>37</v>
      </c>
      <c r="F710" s="15">
        <v>36</v>
      </c>
      <c r="G710" s="16">
        <f t="shared" si="11"/>
        <v>73</v>
      </c>
    </row>
    <row r="711" ht="20.1" customHeight="1" spans="1:7">
      <c r="A711" s="8" t="str">
        <f>"246720200717091517651"</f>
        <v>246720200717091517651</v>
      </c>
      <c r="B711" s="8" t="s">
        <v>740</v>
      </c>
      <c r="C711" s="13" t="s">
        <v>722</v>
      </c>
      <c r="D711" s="13" t="s">
        <v>740</v>
      </c>
      <c r="E711" s="14">
        <v>33</v>
      </c>
      <c r="F711" s="15">
        <v>39</v>
      </c>
      <c r="G711" s="16">
        <f t="shared" si="11"/>
        <v>72</v>
      </c>
    </row>
    <row r="712" ht="20.1" customHeight="1" spans="1:7">
      <c r="A712" s="8" t="str">
        <f>"246720200718132534926"</f>
        <v>246720200718132534926</v>
      </c>
      <c r="B712" s="8" t="s">
        <v>741</v>
      </c>
      <c r="C712" s="13" t="s">
        <v>722</v>
      </c>
      <c r="D712" s="13" t="s">
        <v>741</v>
      </c>
      <c r="E712" s="14">
        <v>40</v>
      </c>
      <c r="F712" s="15">
        <v>32</v>
      </c>
      <c r="G712" s="16">
        <f t="shared" si="11"/>
        <v>72</v>
      </c>
    </row>
    <row r="713" ht="20.1" customHeight="1" spans="1:7">
      <c r="A713" s="8" t="str">
        <f>"246720200718155619949"</f>
        <v>246720200718155619949</v>
      </c>
      <c r="B713" s="8" t="s">
        <v>742</v>
      </c>
      <c r="C713" s="13" t="s">
        <v>722</v>
      </c>
      <c r="D713" s="13" t="s">
        <v>742</v>
      </c>
      <c r="E713" s="14">
        <v>36</v>
      </c>
      <c r="F713" s="15">
        <v>24</v>
      </c>
      <c r="G713" s="16">
        <f t="shared" si="11"/>
        <v>60</v>
      </c>
    </row>
    <row r="714" ht="20.1" customHeight="1" spans="1:7">
      <c r="A714" s="8" t="str">
        <f>"246720200718161609953"</f>
        <v>246720200718161609953</v>
      </c>
      <c r="B714" s="8" t="s">
        <v>743</v>
      </c>
      <c r="C714" s="13" t="s">
        <v>722</v>
      </c>
      <c r="D714" s="13" t="s">
        <v>743</v>
      </c>
      <c r="E714" s="14">
        <v>36</v>
      </c>
      <c r="F714" s="15">
        <v>25</v>
      </c>
      <c r="G714" s="16">
        <f t="shared" si="11"/>
        <v>61</v>
      </c>
    </row>
    <row r="715" ht="20.1" customHeight="1" spans="1:7">
      <c r="A715" s="8" t="str">
        <f>"2467202007201447081518"</f>
        <v>2467202007201447081518</v>
      </c>
      <c r="B715" s="8" t="s">
        <v>744</v>
      </c>
      <c r="C715" s="13" t="s">
        <v>722</v>
      </c>
      <c r="D715" s="13" t="s">
        <v>744</v>
      </c>
      <c r="E715" s="14">
        <v>40</v>
      </c>
      <c r="F715" s="15">
        <v>32</v>
      </c>
      <c r="G715" s="16">
        <f t="shared" si="11"/>
        <v>72</v>
      </c>
    </row>
    <row r="716" ht="20.1" customHeight="1" spans="1:7">
      <c r="A716" s="8" t="str">
        <f>"246720200717140250716"</f>
        <v>246720200717140250716</v>
      </c>
      <c r="B716" s="8" t="s">
        <v>745</v>
      </c>
      <c r="C716" s="13" t="s">
        <v>722</v>
      </c>
      <c r="D716" s="13" t="s">
        <v>745</v>
      </c>
      <c r="E716" s="14">
        <v>33</v>
      </c>
      <c r="F716" s="15">
        <v>26</v>
      </c>
      <c r="G716" s="16">
        <f t="shared" si="11"/>
        <v>59</v>
      </c>
    </row>
    <row r="717" ht="20.1" customHeight="1" spans="1:7">
      <c r="A717" s="8" t="str">
        <f>"246720200716125410502"</f>
        <v>246720200716125410502</v>
      </c>
      <c r="B717" s="8" t="s">
        <v>746</v>
      </c>
      <c r="C717" s="13" t="s">
        <v>722</v>
      </c>
      <c r="D717" s="13" t="s">
        <v>746</v>
      </c>
      <c r="E717" s="14">
        <v>45</v>
      </c>
      <c r="F717" s="15">
        <v>36</v>
      </c>
      <c r="G717" s="16">
        <f t="shared" si="11"/>
        <v>81</v>
      </c>
    </row>
    <row r="718" ht="20.1" customHeight="1" spans="1:7">
      <c r="A718" s="8" t="str">
        <f>"2467202007192207141309"</f>
        <v>2467202007192207141309</v>
      </c>
      <c r="B718" s="8" t="s">
        <v>747</v>
      </c>
      <c r="C718" s="13" t="s">
        <v>722</v>
      </c>
      <c r="D718" s="13" t="s">
        <v>747</v>
      </c>
      <c r="E718" s="14">
        <v>34</v>
      </c>
      <c r="F718" s="15">
        <v>29</v>
      </c>
      <c r="G718" s="16">
        <f t="shared" si="11"/>
        <v>63</v>
      </c>
    </row>
    <row r="719" ht="20.1" customHeight="1" spans="1:7">
      <c r="A719" s="8" t="str">
        <f>"246720200715151954340"</f>
        <v>246720200715151954340</v>
      </c>
      <c r="B719" s="8" t="s">
        <v>748</v>
      </c>
      <c r="C719" s="13" t="s">
        <v>722</v>
      </c>
      <c r="D719" s="13" t="s">
        <v>748</v>
      </c>
      <c r="E719" s="14">
        <v>17</v>
      </c>
      <c r="F719" s="15">
        <v>25</v>
      </c>
      <c r="G719" s="16">
        <f t="shared" si="11"/>
        <v>42</v>
      </c>
    </row>
    <row r="720" ht="20.1" customHeight="1" spans="1:7">
      <c r="A720" s="8" t="str">
        <f>"24672020071411482987"</f>
        <v>24672020071411482987</v>
      </c>
      <c r="B720" s="8" t="s">
        <v>749</v>
      </c>
      <c r="C720" s="13" t="s">
        <v>722</v>
      </c>
      <c r="D720" s="13" t="s">
        <v>749</v>
      </c>
      <c r="E720" s="14">
        <v>32</v>
      </c>
      <c r="F720" s="15">
        <v>32</v>
      </c>
      <c r="G720" s="16">
        <f t="shared" si="11"/>
        <v>64</v>
      </c>
    </row>
    <row r="721" ht="20.1" customHeight="1" spans="1:7">
      <c r="A721" s="8" t="str">
        <f>"246720200718182705982"</f>
        <v>246720200718182705982</v>
      </c>
      <c r="B721" s="8" t="s">
        <v>750</v>
      </c>
      <c r="C721" s="13" t="s">
        <v>722</v>
      </c>
      <c r="D721" s="13" t="s">
        <v>750</v>
      </c>
      <c r="E721" s="14">
        <v>31</v>
      </c>
      <c r="F721" s="15">
        <v>31</v>
      </c>
      <c r="G721" s="16">
        <f t="shared" si="11"/>
        <v>62</v>
      </c>
    </row>
    <row r="722" ht="20.1" customHeight="1" spans="1:7">
      <c r="A722" s="8" t="str">
        <f>"246720200718184103989"</f>
        <v>246720200718184103989</v>
      </c>
      <c r="B722" s="8" t="s">
        <v>751</v>
      </c>
      <c r="C722" s="13" t="s">
        <v>722</v>
      </c>
      <c r="D722" s="13" t="s">
        <v>751</v>
      </c>
      <c r="E722" s="14">
        <v>37</v>
      </c>
      <c r="F722" s="15">
        <v>39</v>
      </c>
      <c r="G722" s="16">
        <f t="shared" si="11"/>
        <v>76</v>
      </c>
    </row>
    <row r="723" ht="20.1" customHeight="1" spans="1:7">
      <c r="A723" s="8" t="str">
        <f>"246720200716200952586"</f>
        <v>246720200716200952586</v>
      </c>
      <c r="B723" s="8" t="s">
        <v>752</v>
      </c>
      <c r="C723" s="13" t="s">
        <v>753</v>
      </c>
      <c r="D723" s="13" t="s">
        <v>752</v>
      </c>
      <c r="E723" s="14">
        <v>39</v>
      </c>
      <c r="F723" s="15">
        <v>34</v>
      </c>
      <c r="G723" s="16">
        <f t="shared" si="11"/>
        <v>73</v>
      </c>
    </row>
    <row r="724" ht="20.1" customHeight="1" spans="1:7">
      <c r="A724" s="8" t="str">
        <f>"246720200717185458776"</f>
        <v>246720200717185458776</v>
      </c>
      <c r="B724" s="8" t="s">
        <v>754</v>
      </c>
      <c r="C724" s="13" t="s">
        <v>753</v>
      </c>
      <c r="D724" s="13" t="s">
        <v>754</v>
      </c>
      <c r="E724" s="14">
        <v>39</v>
      </c>
      <c r="F724" s="15">
        <v>32</v>
      </c>
      <c r="G724" s="16">
        <f t="shared" si="11"/>
        <v>71</v>
      </c>
    </row>
    <row r="725" ht="20.1" customHeight="1" spans="1:7">
      <c r="A725" s="8" t="str">
        <f>"2467202007200708301360"</f>
        <v>2467202007200708301360</v>
      </c>
      <c r="B725" s="8" t="s">
        <v>755</v>
      </c>
      <c r="C725" s="13" t="s">
        <v>753</v>
      </c>
      <c r="D725" s="13" t="s">
        <v>755</v>
      </c>
      <c r="E725" s="14">
        <v>35</v>
      </c>
      <c r="F725" s="15">
        <v>37</v>
      </c>
      <c r="G725" s="16">
        <f t="shared" si="11"/>
        <v>72</v>
      </c>
    </row>
    <row r="726" ht="20.1" customHeight="1" spans="1:7">
      <c r="A726" s="8" t="str">
        <f>"246720200714201333183"</f>
        <v>246720200714201333183</v>
      </c>
      <c r="B726" s="8" t="s">
        <v>756</v>
      </c>
      <c r="C726" s="13" t="s">
        <v>753</v>
      </c>
      <c r="D726" s="13" t="s">
        <v>756</v>
      </c>
      <c r="E726" s="14">
        <v>31</v>
      </c>
      <c r="F726" s="15">
        <v>31</v>
      </c>
      <c r="G726" s="16">
        <f t="shared" si="11"/>
        <v>62</v>
      </c>
    </row>
    <row r="727" ht="20.1" customHeight="1" spans="1:7">
      <c r="A727" s="8" t="str">
        <f>"246720200718170934966"</f>
        <v>246720200718170934966</v>
      </c>
      <c r="B727" s="8" t="s">
        <v>757</v>
      </c>
      <c r="C727" s="13" t="s">
        <v>753</v>
      </c>
      <c r="D727" s="13" t="s">
        <v>757</v>
      </c>
      <c r="E727" s="14">
        <v>34</v>
      </c>
      <c r="F727" s="15">
        <v>32</v>
      </c>
      <c r="G727" s="16">
        <f t="shared" si="11"/>
        <v>66</v>
      </c>
    </row>
    <row r="728" ht="20.1" customHeight="1" spans="1:7">
      <c r="A728" s="8" t="str">
        <f>"246720200717094635660"</f>
        <v>246720200717094635660</v>
      </c>
      <c r="B728" s="8" t="s">
        <v>758</v>
      </c>
      <c r="C728" s="13" t="s">
        <v>753</v>
      </c>
      <c r="D728" s="13" t="s">
        <v>758</v>
      </c>
      <c r="E728" s="14">
        <v>28</v>
      </c>
      <c r="F728" s="15">
        <v>22</v>
      </c>
      <c r="G728" s="16">
        <f t="shared" si="11"/>
        <v>50</v>
      </c>
    </row>
    <row r="729" ht="20.1" customHeight="1" spans="1:7">
      <c r="A729" s="8" t="str">
        <f>"2467202007200950361394"</f>
        <v>2467202007200950361394</v>
      </c>
      <c r="B729" s="8" t="s">
        <v>759</v>
      </c>
      <c r="C729" s="13" t="s">
        <v>753</v>
      </c>
      <c r="D729" s="13" t="s">
        <v>759</v>
      </c>
      <c r="E729" s="14">
        <v>34</v>
      </c>
      <c r="F729" s="15">
        <v>37</v>
      </c>
      <c r="G729" s="16">
        <f t="shared" si="11"/>
        <v>71</v>
      </c>
    </row>
    <row r="730" ht="20.1" customHeight="1" spans="1:7">
      <c r="A730" s="8" t="str">
        <f>"246720200715110505275"</f>
        <v>246720200715110505275</v>
      </c>
      <c r="B730" s="8" t="s">
        <v>760</v>
      </c>
      <c r="C730" s="13" t="s">
        <v>753</v>
      </c>
      <c r="D730" s="13" t="s">
        <v>760</v>
      </c>
      <c r="E730" s="14">
        <v>39</v>
      </c>
      <c r="F730" s="15">
        <v>35</v>
      </c>
      <c r="G730" s="16">
        <f t="shared" si="11"/>
        <v>74</v>
      </c>
    </row>
    <row r="731" ht="20.1" customHeight="1" spans="1:7">
      <c r="A731" s="8" t="str">
        <f>"2467202007191101091117"</f>
        <v>2467202007191101091117</v>
      </c>
      <c r="B731" s="8" t="s">
        <v>761</v>
      </c>
      <c r="C731" s="13" t="s">
        <v>753</v>
      </c>
      <c r="D731" s="13" t="s">
        <v>761</v>
      </c>
      <c r="E731" s="14">
        <v>30</v>
      </c>
      <c r="F731" s="15">
        <v>29</v>
      </c>
      <c r="G731" s="16">
        <f t="shared" si="11"/>
        <v>59</v>
      </c>
    </row>
    <row r="732" ht="20.1" customHeight="1" spans="1:7">
      <c r="A732" s="8" t="str">
        <f>"2467202007192306171331"</f>
        <v>2467202007192306171331</v>
      </c>
      <c r="B732" s="8" t="s">
        <v>762</v>
      </c>
      <c r="C732" s="13" t="s">
        <v>753</v>
      </c>
      <c r="D732" s="13" t="s">
        <v>762</v>
      </c>
      <c r="E732" s="14">
        <v>24</v>
      </c>
      <c r="F732" s="15">
        <v>28</v>
      </c>
      <c r="G732" s="16">
        <f t="shared" si="11"/>
        <v>52</v>
      </c>
    </row>
    <row r="733" ht="20.1" customHeight="1" spans="1:7">
      <c r="A733" s="8" t="str">
        <f>"2467202007201549181541"</f>
        <v>2467202007201549181541</v>
      </c>
      <c r="B733" s="8" t="s">
        <v>763</v>
      </c>
      <c r="C733" s="13" t="s">
        <v>753</v>
      </c>
      <c r="D733" s="13" t="s">
        <v>763</v>
      </c>
      <c r="E733" s="14">
        <v>26</v>
      </c>
      <c r="F733" s="15">
        <v>26</v>
      </c>
      <c r="G733" s="16">
        <f t="shared" si="11"/>
        <v>52</v>
      </c>
    </row>
    <row r="734" ht="20.1" customHeight="1" spans="1:7">
      <c r="A734" s="8" t="str">
        <f>"246720200717161811740"</f>
        <v>246720200717161811740</v>
      </c>
      <c r="B734" s="8" t="s">
        <v>764</v>
      </c>
      <c r="C734" s="13" t="s">
        <v>753</v>
      </c>
      <c r="D734" s="13" t="s">
        <v>764</v>
      </c>
      <c r="E734" s="14">
        <v>35</v>
      </c>
      <c r="F734" s="15">
        <v>30</v>
      </c>
      <c r="G734" s="16">
        <f t="shared" ref="G734:G797" si="12">SUM(E734:F734)</f>
        <v>65</v>
      </c>
    </row>
    <row r="735" ht="20.1" customHeight="1" spans="1:7">
      <c r="A735" s="8" t="str">
        <f>"2467202007182258301042"</f>
        <v>2467202007182258301042</v>
      </c>
      <c r="B735" s="8" t="s">
        <v>765</v>
      </c>
      <c r="C735" s="13" t="s">
        <v>753</v>
      </c>
      <c r="D735" s="13" t="s">
        <v>765</v>
      </c>
      <c r="E735" s="14">
        <v>31</v>
      </c>
      <c r="F735" s="15">
        <v>28</v>
      </c>
      <c r="G735" s="16">
        <f t="shared" si="12"/>
        <v>59</v>
      </c>
    </row>
    <row r="736" ht="20.1" customHeight="1" spans="1:7">
      <c r="A736" s="8" t="str">
        <f>"246720200715115003287"</f>
        <v>246720200715115003287</v>
      </c>
      <c r="B736" s="8" t="s">
        <v>766</v>
      </c>
      <c r="C736" s="13" t="s">
        <v>753</v>
      </c>
      <c r="D736" s="13" t="s">
        <v>766</v>
      </c>
      <c r="E736" s="14">
        <v>38</v>
      </c>
      <c r="F736" s="15">
        <v>35</v>
      </c>
      <c r="G736" s="16">
        <f t="shared" si="12"/>
        <v>73</v>
      </c>
    </row>
    <row r="737" ht="20.1" customHeight="1" spans="1:7">
      <c r="A737" s="8" t="str">
        <f>"2467202007182155541026"</f>
        <v>2467202007182155541026</v>
      </c>
      <c r="B737" s="8" t="s">
        <v>767</v>
      </c>
      <c r="C737" s="13" t="s">
        <v>753</v>
      </c>
      <c r="D737" s="13" t="s">
        <v>767</v>
      </c>
      <c r="E737" s="14">
        <v>43</v>
      </c>
      <c r="F737" s="15">
        <v>35</v>
      </c>
      <c r="G737" s="16">
        <f t="shared" si="12"/>
        <v>78</v>
      </c>
    </row>
    <row r="738" ht="20.1" customHeight="1" spans="1:7">
      <c r="A738" s="8" t="str">
        <f>"246720200718193552998"</f>
        <v>246720200718193552998</v>
      </c>
      <c r="B738" s="8" t="s">
        <v>768</v>
      </c>
      <c r="C738" s="13" t="s">
        <v>753</v>
      </c>
      <c r="D738" s="13" t="s">
        <v>768</v>
      </c>
      <c r="E738" s="14">
        <v>41</v>
      </c>
      <c r="F738" s="15">
        <v>32</v>
      </c>
      <c r="G738" s="16">
        <f t="shared" si="12"/>
        <v>73</v>
      </c>
    </row>
    <row r="739" ht="20.1" customHeight="1" spans="1:7">
      <c r="A739" s="8" t="str">
        <f>"2467202007201626361551"</f>
        <v>2467202007201626361551</v>
      </c>
      <c r="B739" s="8" t="s">
        <v>769</v>
      </c>
      <c r="C739" s="13" t="s">
        <v>753</v>
      </c>
      <c r="D739" s="13" t="s">
        <v>769</v>
      </c>
      <c r="E739" s="14">
        <v>0</v>
      </c>
      <c r="F739" s="15">
        <v>0</v>
      </c>
      <c r="G739" s="16">
        <f t="shared" si="12"/>
        <v>0</v>
      </c>
    </row>
    <row r="740" ht="20.1" customHeight="1" spans="1:7">
      <c r="A740" s="8" t="str">
        <f>"246720200716134137512"</f>
        <v>246720200716134137512</v>
      </c>
      <c r="B740" s="8" t="s">
        <v>770</v>
      </c>
      <c r="C740" s="13" t="s">
        <v>753</v>
      </c>
      <c r="D740" s="13" t="s">
        <v>770</v>
      </c>
      <c r="E740" s="14">
        <v>30</v>
      </c>
      <c r="F740" s="15">
        <v>30</v>
      </c>
      <c r="G740" s="16">
        <f t="shared" si="12"/>
        <v>60</v>
      </c>
    </row>
    <row r="741" ht="20.1" customHeight="1" spans="1:7">
      <c r="A741" s="8" t="str">
        <f>"2467202007191738071233"</f>
        <v>2467202007191738071233</v>
      </c>
      <c r="B741" s="8" t="s">
        <v>771</v>
      </c>
      <c r="C741" s="13" t="s">
        <v>753</v>
      </c>
      <c r="D741" s="13" t="s">
        <v>771</v>
      </c>
      <c r="E741" s="14">
        <v>40</v>
      </c>
      <c r="F741" s="15">
        <v>38</v>
      </c>
      <c r="G741" s="16">
        <f t="shared" si="12"/>
        <v>78</v>
      </c>
    </row>
    <row r="742" ht="20.1" customHeight="1" spans="1:7">
      <c r="A742" s="8" t="str">
        <f>"246720200717224834830"</f>
        <v>246720200717224834830</v>
      </c>
      <c r="B742" s="8" t="s">
        <v>772</v>
      </c>
      <c r="C742" s="13" t="s">
        <v>753</v>
      </c>
      <c r="D742" s="13" t="s">
        <v>772</v>
      </c>
      <c r="E742" s="14">
        <v>0</v>
      </c>
      <c r="F742" s="15">
        <v>0</v>
      </c>
      <c r="G742" s="16">
        <f t="shared" si="12"/>
        <v>0</v>
      </c>
    </row>
    <row r="743" s="1" customFormat="1" ht="20.1" customHeight="1" spans="1:9">
      <c r="A743" s="8" t="str">
        <f>"246720200718103421871"</f>
        <v>246720200718103421871</v>
      </c>
      <c r="B743" s="8" t="s">
        <v>773</v>
      </c>
      <c r="C743" s="13" t="s">
        <v>753</v>
      </c>
      <c r="D743" s="13" t="s">
        <v>773</v>
      </c>
      <c r="E743" s="14">
        <v>37</v>
      </c>
      <c r="F743" s="15">
        <v>40</v>
      </c>
      <c r="G743" s="16">
        <f t="shared" si="12"/>
        <v>77</v>
      </c>
      <c r="H743"/>
      <c r="I743"/>
    </row>
    <row r="744" s="1" customFormat="1" ht="20.1" customHeight="1" spans="1:9">
      <c r="A744" s="8" t="str">
        <f>"2467202007181950221000"</f>
        <v>2467202007181950221000</v>
      </c>
      <c r="B744" s="8" t="s">
        <v>774</v>
      </c>
      <c r="C744" s="13" t="s">
        <v>753</v>
      </c>
      <c r="D744" s="13" t="s">
        <v>774</v>
      </c>
      <c r="E744" s="14">
        <v>27</v>
      </c>
      <c r="F744" s="15">
        <v>26</v>
      </c>
      <c r="G744" s="16">
        <f t="shared" si="12"/>
        <v>53</v>
      </c>
      <c r="H744"/>
      <c r="I744"/>
    </row>
    <row r="745" s="1" customFormat="1" ht="20.1" customHeight="1" spans="1:9">
      <c r="A745" s="8" t="str">
        <f>"2467202007182040131010"</f>
        <v>2467202007182040131010</v>
      </c>
      <c r="B745" s="8" t="s">
        <v>775</v>
      </c>
      <c r="C745" s="13" t="s">
        <v>753</v>
      </c>
      <c r="D745" s="13" t="s">
        <v>775</v>
      </c>
      <c r="E745" s="14">
        <v>38</v>
      </c>
      <c r="F745" s="15">
        <v>40</v>
      </c>
      <c r="G745" s="16">
        <f t="shared" si="12"/>
        <v>78</v>
      </c>
      <c r="H745"/>
      <c r="I745"/>
    </row>
    <row r="746" s="1" customFormat="1" ht="20.1" customHeight="1" spans="1:9">
      <c r="A746" s="8" t="str">
        <f>"246720200714143542131"</f>
        <v>246720200714143542131</v>
      </c>
      <c r="B746" s="8" t="s">
        <v>776</v>
      </c>
      <c r="C746" s="13" t="s">
        <v>753</v>
      </c>
      <c r="D746" s="13" t="s">
        <v>776</v>
      </c>
      <c r="E746" s="14">
        <v>41</v>
      </c>
      <c r="F746" s="15">
        <v>38</v>
      </c>
      <c r="G746" s="16">
        <f t="shared" si="12"/>
        <v>79</v>
      </c>
      <c r="H746"/>
      <c r="I746"/>
    </row>
    <row r="747" s="1" customFormat="1" ht="20.1" customHeight="1" spans="1:9">
      <c r="A747" s="8" t="str">
        <f>"246720200717084729647"</f>
        <v>246720200717084729647</v>
      </c>
      <c r="B747" s="8" t="s">
        <v>777</v>
      </c>
      <c r="C747" s="13" t="s">
        <v>753</v>
      </c>
      <c r="D747" s="13" t="s">
        <v>777</v>
      </c>
      <c r="E747" s="14">
        <v>40</v>
      </c>
      <c r="F747" s="15">
        <v>37</v>
      </c>
      <c r="G747" s="16">
        <f t="shared" si="12"/>
        <v>77</v>
      </c>
      <c r="H747"/>
      <c r="I747"/>
    </row>
    <row r="748" s="1" customFormat="1" ht="20.1" customHeight="1" spans="1:9">
      <c r="A748" s="8" t="str">
        <f>"246720200716151357535"</f>
        <v>246720200716151357535</v>
      </c>
      <c r="B748" s="8" t="s">
        <v>778</v>
      </c>
      <c r="C748" s="13" t="s">
        <v>753</v>
      </c>
      <c r="D748" s="13" t="s">
        <v>778</v>
      </c>
      <c r="E748" s="14">
        <v>31</v>
      </c>
      <c r="F748" s="15">
        <v>37</v>
      </c>
      <c r="G748" s="16">
        <f t="shared" si="12"/>
        <v>68</v>
      </c>
      <c r="H748"/>
      <c r="I748"/>
    </row>
    <row r="749" s="1" customFormat="1" ht="20.1" customHeight="1" spans="1:9">
      <c r="A749" s="8" t="str">
        <f>"2467202007201257051471"</f>
        <v>2467202007201257051471</v>
      </c>
      <c r="B749" s="8" t="s">
        <v>779</v>
      </c>
      <c r="C749" s="13" t="s">
        <v>753</v>
      </c>
      <c r="D749" s="13" t="s">
        <v>779</v>
      </c>
      <c r="E749" s="14">
        <v>40</v>
      </c>
      <c r="F749" s="15">
        <v>41</v>
      </c>
      <c r="G749" s="16">
        <f t="shared" si="12"/>
        <v>81</v>
      </c>
      <c r="H749"/>
      <c r="I749"/>
    </row>
    <row r="750" s="1" customFormat="1" ht="20.1" customHeight="1" spans="1:9">
      <c r="A750" s="8" t="str">
        <f>"246720200714182543164"</f>
        <v>246720200714182543164</v>
      </c>
      <c r="B750" s="8" t="s">
        <v>780</v>
      </c>
      <c r="C750" s="13" t="s">
        <v>753</v>
      </c>
      <c r="D750" s="13" t="s">
        <v>780</v>
      </c>
      <c r="E750" s="14">
        <v>35</v>
      </c>
      <c r="F750" s="15">
        <v>36</v>
      </c>
      <c r="G750" s="16">
        <f t="shared" si="12"/>
        <v>71</v>
      </c>
      <c r="H750"/>
      <c r="I750"/>
    </row>
    <row r="751" s="1" customFormat="1" ht="20.1" customHeight="1" spans="1:9">
      <c r="A751" s="8" t="str">
        <f>"2467202007201327211482"</f>
        <v>2467202007201327211482</v>
      </c>
      <c r="B751" s="8" t="s">
        <v>781</v>
      </c>
      <c r="C751" s="13" t="s">
        <v>753</v>
      </c>
      <c r="D751" s="13" t="s">
        <v>781</v>
      </c>
      <c r="E751" s="14">
        <v>30</v>
      </c>
      <c r="F751" s="15">
        <v>28</v>
      </c>
      <c r="G751" s="16">
        <f t="shared" si="12"/>
        <v>58</v>
      </c>
      <c r="H751"/>
      <c r="I751"/>
    </row>
    <row r="752" s="1" customFormat="1" ht="20.1" customHeight="1" spans="1:9">
      <c r="A752" s="8" t="str">
        <f>"24672020071411164972"</f>
        <v>24672020071411164972</v>
      </c>
      <c r="B752" s="8" t="s">
        <v>782</v>
      </c>
      <c r="C752" s="13" t="s">
        <v>753</v>
      </c>
      <c r="D752" s="13" t="s">
        <v>782</v>
      </c>
      <c r="E752" s="14">
        <v>29</v>
      </c>
      <c r="F752" s="15">
        <v>25</v>
      </c>
      <c r="G752" s="16">
        <f t="shared" si="12"/>
        <v>54</v>
      </c>
      <c r="H752"/>
      <c r="I752"/>
    </row>
    <row r="753" ht="20.1" customHeight="1" spans="1:9">
      <c r="A753" s="8" t="str">
        <f>"246720200718172027970"</f>
        <v>246720200718172027970</v>
      </c>
      <c r="B753" s="8" t="s">
        <v>783</v>
      </c>
      <c r="C753" s="8">
        <v>26</v>
      </c>
      <c r="D753" s="13" t="s">
        <v>783</v>
      </c>
      <c r="E753" s="14">
        <v>27</v>
      </c>
      <c r="F753" s="15">
        <v>25</v>
      </c>
      <c r="G753" s="16">
        <f t="shared" si="12"/>
        <v>52</v>
      </c>
      <c r="H753" s="1"/>
      <c r="I753" s="1"/>
    </row>
    <row r="754" ht="20.1" customHeight="1" spans="1:9">
      <c r="A754" s="8" t="str">
        <f>"246720200716210308598"</f>
        <v>246720200716210308598</v>
      </c>
      <c r="B754" s="8" t="s">
        <v>784</v>
      </c>
      <c r="C754" s="8">
        <v>26</v>
      </c>
      <c r="D754" s="13" t="s">
        <v>784</v>
      </c>
      <c r="E754" s="14">
        <v>32</v>
      </c>
      <c r="F754" s="15">
        <v>33</v>
      </c>
      <c r="G754" s="16">
        <f t="shared" si="12"/>
        <v>65</v>
      </c>
      <c r="H754" s="1"/>
      <c r="I754" s="1"/>
    </row>
    <row r="755" ht="20.1" customHeight="1" spans="1:9">
      <c r="A755" s="8" t="str">
        <f>"246720200715223704417"</f>
        <v>246720200715223704417</v>
      </c>
      <c r="B755" s="8" t="s">
        <v>785</v>
      </c>
      <c r="C755" s="8">
        <v>26</v>
      </c>
      <c r="D755" s="13" t="s">
        <v>785</v>
      </c>
      <c r="E755" s="14">
        <v>29</v>
      </c>
      <c r="F755" s="15">
        <v>23</v>
      </c>
      <c r="G755" s="16">
        <f t="shared" si="12"/>
        <v>52</v>
      </c>
      <c r="H755" s="1"/>
      <c r="I755" s="1"/>
    </row>
    <row r="756" ht="20.1" customHeight="1" spans="1:9">
      <c r="A756" s="8" t="str">
        <f>"2467202007192312431335"</f>
        <v>2467202007192312431335</v>
      </c>
      <c r="B756" s="8" t="s">
        <v>786</v>
      </c>
      <c r="C756" s="8">
        <v>26</v>
      </c>
      <c r="D756" s="13" t="s">
        <v>786</v>
      </c>
      <c r="E756" s="14">
        <v>27</v>
      </c>
      <c r="F756" s="15">
        <v>25</v>
      </c>
      <c r="G756" s="16">
        <f t="shared" si="12"/>
        <v>52</v>
      </c>
      <c r="H756" s="1"/>
      <c r="I756" s="1"/>
    </row>
    <row r="757" ht="20.1" customHeight="1" spans="1:9">
      <c r="A757" s="8" t="str">
        <f>"246720200716144923523"</f>
        <v>246720200716144923523</v>
      </c>
      <c r="B757" s="8" t="s">
        <v>787</v>
      </c>
      <c r="C757" s="8">
        <v>26</v>
      </c>
      <c r="D757" s="13" t="s">
        <v>787</v>
      </c>
      <c r="E757" s="14">
        <v>30</v>
      </c>
      <c r="F757" s="15">
        <v>27</v>
      </c>
      <c r="G757" s="16">
        <f t="shared" si="12"/>
        <v>57</v>
      </c>
      <c r="H757" s="1"/>
      <c r="I757" s="1"/>
    </row>
    <row r="758" ht="20.1" customHeight="1" spans="1:9">
      <c r="A758" s="8" t="str">
        <f>"246720200717123547688"</f>
        <v>246720200717123547688</v>
      </c>
      <c r="B758" s="8" t="s">
        <v>788</v>
      </c>
      <c r="C758" s="8">
        <v>26</v>
      </c>
      <c r="D758" s="13" t="s">
        <v>788</v>
      </c>
      <c r="E758" s="14">
        <v>31</v>
      </c>
      <c r="F758" s="15">
        <v>31</v>
      </c>
      <c r="G758" s="16">
        <f t="shared" si="12"/>
        <v>62</v>
      </c>
      <c r="H758" s="1"/>
      <c r="I758" s="1"/>
    </row>
    <row r="759" ht="20.1" customHeight="1" spans="1:9">
      <c r="A759" s="8" t="str">
        <f>"246720200717130103704"</f>
        <v>246720200717130103704</v>
      </c>
      <c r="B759" s="8" t="s">
        <v>789</v>
      </c>
      <c r="C759" s="8">
        <v>26</v>
      </c>
      <c r="D759" s="13" t="s">
        <v>789</v>
      </c>
      <c r="E759" s="14">
        <v>36</v>
      </c>
      <c r="F759" s="15">
        <v>36</v>
      </c>
      <c r="G759" s="16">
        <f t="shared" si="12"/>
        <v>72</v>
      </c>
      <c r="H759" s="1"/>
      <c r="I759" s="1"/>
    </row>
    <row r="760" ht="20.1" customHeight="1" spans="1:9">
      <c r="A760" s="8" t="str">
        <f>"2467202007191316331165"</f>
        <v>2467202007191316331165</v>
      </c>
      <c r="B760" s="8" t="s">
        <v>790</v>
      </c>
      <c r="C760" s="8">
        <v>26</v>
      </c>
      <c r="D760" s="13" t="s">
        <v>790</v>
      </c>
      <c r="E760" s="14">
        <v>39</v>
      </c>
      <c r="F760" s="15">
        <v>37</v>
      </c>
      <c r="G760" s="16">
        <f t="shared" si="12"/>
        <v>76</v>
      </c>
      <c r="H760" s="1"/>
      <c r="I760" s="1"/>
    </row>
    <row r="761" ht="20.1" customHeight="1" spans="1:9">
      <c r="A761" s="8" t="str">
        <f>"246720200718163138956"</f>
        <v>246720200718163138956</v>
      </c>
      <c r="B761" s="8" t="s">
        <v>791</v>
      </c>
      <c r="C761" s="8">
        <v>26</v>
      </c>
      <c r="D761" s="13" t="s">
        <v>791</v>
      </c>
      <c r="E761" s="14">
        <v>34</v>
      </c>
      <c r="F761" s="15">
        <v>32</v>
      </c>
      <c r="G761" s="16">
        <f t="shared" si="12"/>
        <v>66</v>
      </c>
      <c r="H761" s="1"/>
      <c r="I761" s="1"/>
    </row>
    <row r="762" ht="20.1" customHeight="1" spans="1:9">
      <c r="A762" s="8" t="str">
        <f>"2467202007201104161424"</f>
        <v>2467202007201104161424</v>
      </c>
      <c r="B762" s="8" t="s">
        <v>792</v>
      </c>
      <c r="C762" s="8">
        <v>26</v>
      </c>
      <c r="D762" s="13" t="s">
        <v>792</v>
      </c>
      <c r="E762" s="14">
        <v>37</v>
      </c>
      <c r="F762" s="15">
        <v>36</v>
      </c>
      <c r="G762" s="16">
        <f t="shared" si="12"/>
        <v>73</v>
      </c>
      <c r="H762" s="1"/>
      <c r="I762" s="1"/>
    </row>
    <row r="763" ht="20.1" customHeight="1" spans="1:9">
      <c r="A763" s="8" t="str">
        <f>"246720200718151510944"</f>
        <v>246720200718151510944</v>
      </c>
      <c r="B763" s="8" t="s">
        <v>793</v>
      </c>
      <c r="C763" s="8">
        <v>26</v>
      </c>
      <c r="D763" s="13" t="s">
        <v>793</v>
      </c>
      <c r="E763" s="14">
        <v>33</v>
      </c>
      <c r="F763" s="15">
        <v>33</v>
      </c>
      <c r="G763" s="16">
        <f t="shared" si="12"/>
        <v>66</v>
      </c>
      <c r="H763" s="1"/>
      <c r="I763" s="1"/>
    </row>
    <row r="764" ht="20.1" customHeight="1" spans="1:9">
      <c r="A764" s="8" t="str">
        <f>"2467202007191530061194"</f>
        <v>2467202007191530061194</v>
      </c>
      <c r="B764" s="8" t="s">
        <v>794</v>
      </c>
      <c r="C764" s="8">
        <v>26</v>
      </c>
      <c r="D764" s="13" t="s">
        <v>794</v>
      </c>
      <c r="E764" s="14">
        <v>32</v>
      </c>
      <c r="F764" s="15">
        <v>24</v>
      </c>
      <c r="G764" s="16">
        <f t="shared" si="12"/>
        <v>56</v>
      </c>
      <c r="H764" s="1"/>
      <c r="I764" s="1"/>
    </row>
    <row r="765" ht="20.1" customHeight="1" spans="1:9">
      <c r="A765" s="8" t="str">
        <f>"246720200718130431918"</f>
        <v>246720200718130431918</v>
      </c>
      <c r="B765" s="8" t="s">
        <v>795</v>
      </c>
      <c r="C765" s="8">
        <v>26</v>
      </c>
      <c r="D765" s="13" t="s">
        <v>795</v>
      </c>
      <c r="E765" s="14">
        <v>44</v>
      </c>
      <c r="F765" s="15">
        <v>36</v>
      </c>
      <c r="G765" s="16">
        <f t="shared" si="12"/>
        <v>80</v>
      </c>
      <c r="H765" s="1"/>
      <c r="I765" s="1"/>
    </row>
    <row r="766" ht="20.1" customHeight="1" spans="1:9">
      <c r="A766" s="8" t="str">
        <f>"246720200717223141823"</f>
        <v>246720200717223141823</v>
      </c>
      <c r="B766" s="8" t="s">
        <v>796</v>
      </c>
      <c r="C766" s="8">
        <v>26</v>
      </c>
      <c r="D766" s="13" t="s">
        <v>796</v>
      </c>
      <c r="E766" s="14">
        <v>33</v>
      </c>
      <c r="F766" s="15">
        <v>34</v>
      </c>
      <c r="G766" s="16">
        <f t="shared" si="12"/>
        <v>67</v>
      </c>
      <c r="H766" s="1"/>
      <c r="I766" s="1"/>
    </row>
    <row r="767" ht="20.1" customHeight="1" spans="1:9">
      <c r="A767" s="8" t="str">
        <f>"246720200715150710335"</f>
        <v>246720200715150710335</v>
      </c>
      <c r="B767" s="8" t="s">
        <v>797</v>
      </c>
      <c r="C767" s="8">
        <v>26</v>
      </c>
      <c r="D767" s="13" t="s">
        <v>797</v>
      </c>
      <c r="E767" s="14">
        <v>39</v>
      </c>
      <c r="F767" s="15">
        <v>35</v>
      </c>
      <c r="G767" s="16">
        <f t="shared" si="12"/>
        <v>74</v>
      </c>
      <c r="H767" s="1"/>
      <c r="I767" s="1"/>
    </row>
    <row r="768" ht="20.1" customHeight="1" spans="1:9">
      <c r="A768" s="8" t="str">
        <f>"246720200718114120893"</f>
        <v>246720200718114120893</v>
      </c>
      <c r="B768" s="8" t="s">
        <v>798</v>
      </c>
      <c r="C768" s="8">
        <v>26</v>
      </c>
      <c r="D768" s="13" t="s">
        <v>798</v>
      </c>
      <c r="E768" s="14">
        <v>39</v>
      </c>
      <c r="F768" s="15">
        <v>34</v>
      </c>
      <c r="G768" s="16">
        <f t="shared" si="12"/>
        <v>73</v>
      </c>
      <c r="H768" s="1"/>
      <c r="I768" s="1"/>
    </row>
    <row r="769" ht="20.1" customHeight="1" spans="1:9">
      <c r="A769" s="8" t="str">
        <f>"2467202007200802241368"</f>
        <v>2467202007200802241368</v>
      </c>
      <c r="B769" s="8" t="s">
        <v>799</v>
      </c>
      <c r="C769" s="8">
        <v>26</v>
      </c>
      <c r="D769" s="13" t="s">
        <v>799</v>
      </c>
      <c r="E769" s="14">
        <v>28</v>
      </c>
      <c r="F769" s="15">
        <v>26</v>
      </c>
      <c r="G769" s="16">
        <f t="shared" si="12"/>
        <v>54</v>
      </c>
      <c r="H769" s="1"/>
      <c r="I769" s="1"/>
    </row>
    <row r="770" ht="20.1" customHeight="1" spans="1:9">
      <c r="A770" s="8" t="str">
        <f>"246720200718134233931"</f>
        <v>246720200718134233931</v>
      </c>
      <c r="B770" s="8" t="s">
        <v>800</v>
      </c>
      <c r="C770" s="8">
        <v>26</v>
      </c>
      <c r="D770" s="13" t="s">
        <v>800</v>
      </c>
      <c r="E770" s="14">
        <v>41</v>
      </c>
      <c r="F770" s="15">
        <v>37</v>
      </c>
      <c r="G770" s="16">
        <f t="shared" si="12"/>
        <v>78</v>
      </c>
      <c r="H770" s="1"/>
      <c r="I770" s="1"/>
    </row>
    <row r="771" ht="20.1" customHeight="1" spans="1:9">
      <c r="A771" s="8" t="str">
        <f>"2467202007190951131092"</f>
        <v>2467202007190951131092</v>
      </c>
      <c r="B771" s="8" t="s">
        <v>801</v>
      </c>
      <c r="C771" s="8">
        <v>26</v>
      </c>
      <c r="D771" s="13" t="s">
        <v>801</v>
      </c>
      <c r="E771" s="14">
        <v>39</v>
      </c>
      <c r="F771" s="15">
        <v>34</v>
      </c>
      <c r="G771" s="16">
        <f t="shared" si="12"/>
        <v>73</v>
      </c>
      <c r="H771" s="1"/>
      <c r="I771" s="1"/>
    </row>
    <row r="772" ht="20.1" customHeight="1" spans="1:9">
      <c r="A772" s="8" t="str">
        <f>"246720200716220602608"</f>
        <v>246720200716220602608</v>
      </c>
      <c r="B772" s="8" t="s">
        <v>802</v>
      </c>
      <c r="C772" s="8">
        <v>26</v>
      </c>
      <c r="D772" s="13" t="s">
        <v>802</v>
      </c>
      <c r="E772" s="14">
        <v>29</v>
      </c>
      <c r="F772" s="15">
        <v>26</v>
      </c>
      <c r="G772" s="16">
        <f t="shared" si="12"/>
        <v>55</v>
      </c>
      <c r="H772" s="1"/>
      <c r="I772" s="1"/>
    </row>
    <row r="773" ht="20.1" customHeight="1" spans="1:9">
      <c r="A773" s="8" t="str">
        <f>"2467202007190812061070"</f>
        <v>2467202007190812061070</v>
      </c>
      <c r="B773" s="8" t="s">
        <v>803</v>
      </c>
      <c r="C773" s="8">
        <v>26</v>
      </c>
      <c r="D773" s="13" t="s">
        <v>803</v>
      </c>
      <c r="E773" s="14">
        <v>38</v>
      </c>
      <c r="F773" s="15">
        <v>39</v>
      </c>
      <c r="G773" s="16">
        <f t="shared" si="12"/>
        <v>77</v>
      </c>
      <c r="H773" s="1"/>
      <c r="I773" s="1"/>
    </row>
    <row r="774" ht="20.1" customHeight="1" spans="1:9">
      <c r="A774" s="8" t="str">
        <f>"2467202007191655051220"</f>
        <v>2467202007191655051220</v>
      </c>
      <c r="B774" s="8" t="s">
        <v>804</v>
      </c>
      <c r="C774" s="8">
        <v>26</v>
      </c>
      <c r="D774" s="13" t="s">
        <v>804</v>
      </c>
      <c r="E774" s="14">
        <v>34</v>
      </c>
      <c r="F774" s="15">
        <v>33</v>
      </c>
      <c r="G774" s="16">
        <f t="shared" si="12"/>
        <v>67</v>
      </c>
      <c r="H774" s="1"/>
      <c r="I774" s="1"/>
    </row>
    <row r="775" ht="20.1" customHeight="1" spans="1:9">
      <c r="A775" s="8" t="str">
        <f>"2467202007182044251011"</f>
        <v>2467202007182044251011</v>
      </c>
      <c r="B775" s="8" t="s">
        <v>805</v>
      </c>
      <c r="C775" s="8">
        <v>26</v>
      </c>
      <c r="D775" s="13" t="s">
        <v>805</v>
      </c>
      <c r="E775" s="14">
        <v>36</v>
      </c>
      <c r="F775" s="15">
        <v>39</v>
      </c>
      <c r="G775" s="16">
        <f t="shared" si="12"/>
        <v>75</v>
      </c>
      <c r="H775" s="1"/>
      <c r="I775" s="1"/>
    </row>
    <row r="776" ht="20.1" customHeight="1" spans="1:9">
      <c r="A776" s="8" t="str">
        <f>"246720200717111241672"</f>
        <v>246720200717111241672</v>
      </c>
      <c r="B776" s="8" t="s">
        <v>806</v>
      </c>
      <c r="C776" s="8">
        <v>26</v>
      </c>
      <c r="D776" s="13" t="s">
        <v>806</v>
      </c>
      <c r="E776" s="14">
        <v>31</v>
      </c>
      <c r="F776" s="15">
        <v>20</v>
      </c>
      <c r="G776" s="16">
        <f t="shared" si="12"/>
        <v>51</v>
      </c>
      <c r="H776" s="1"/>
      <c r="I776" s="1"/>
    </row>
    <row r="777" ht="20.1" customHeight="1" spans="1:9">
      <c r="A777" s="8" t="str">
        <f>"246720200717162434741"</f>
        <v>246720200717162434741</v>
      </c>
      <c r="B777" s="8" t="s">
        <v>807</v>
      </c>
      <c r="C777" s="8">
        <v>26</v>
      </c>
      <c r="D777" s="13" t="s">
        <v>807</v>
      </c>
      <c r="E777" s="14">
        <v>28</v>
      </c>
      <c r="F777" s="15">
        <v>25</v>
      </c>
      <c r="G777" s="16">
        <f t="shared" si="12"/>
        <v>53</v>
      </c>
      <c r="H777" s="1"/>
      <c r="I777" s="1"/>
    </row>
    <row r="778" ht="20.1" customHeight="1" spans="1:9">
      <c r="A778" s="8" t="str">
        <f>"246720200715131821311"</f>
        <v>246720200715131821311</v>
      </c>
      <c r="B778" s="8" t="s">
        <v>808</v>
      </c>
      <c r="C778" s="8">
        <v>26</v>
      </c>
      <c r="D778" s="13" t="s">
        <v>808</v>
      </c>
      <c r="E778" s="14">
        <v>30</v>
      </c>
      <c r="F778" s="15">
        <v>27</v>
      </c>
      <c r="G778" s="16">
        <f t="shared" si="12"/>
        <v>57</v>
      </c>
      <c r="H778" s="1"/>
      <c r="I778" s="1"/>
    </row>
    <row r="779" ht="20.1" customHeight="1" spans="1:9">
      <c r="A779" s="8" t="str">
        <f>"2467202007192056251283"</f>
        <v>2467202007192056251283</v>
      </c>
      <c r="B779" s="8" t="s">
        <v>809</v>
      </c>
      <c r="C779" s="8">
        <v>26</v>
      </c>
      <c r="D779" s="13" t="s">
        <v>809</v>
      </c>
      <c r="E779" s="14">
        <v>30</v>
      </c>
      <c r="F779" s="15">
        <v>24</v>
      </c>
      <c r="G779" s="16">
        <f t="shared" si="12"/>
        <v>54</v>
      </c>
      <c r="H779" s="1"/>
      <c r="I779" s="1"/>
    </row>
    <row r="780" ht="20.1" customHeight="1" spans="1:9">
      <c r="A780" s="8" t="str">
        <f>"246720200715223628416"</f>
        <v>246720200715223628416</v>
      </c>
      <c r="B780" s="8" t="s">
        <v>810</v>
      </c>
      <c r="C780" s="8">
        <v>26</v>
      </c>
      <c r="D780" s="13" t="s">
        <v>810</v>
      </c>
      <c r="E780" s="14">
        <v>31</v>
      </c>
      <c r="F780" s="15">
        <v>26</v>
      </c>
      <c r="G780" s="16">
        <f t="shared" si="12"/>
        <v>57</v>
      </c>
      <c r="H780" s="1"/>
      <c r="I780" s="1"/>
    </row>
    <row r="781" ht="20.1" customHeight="1" spans="1:9">
      <c r="A781" s="8" t="str">
        <f>"246720200715151957341"</f>
        <v>246720200715151957341</v>
      </c>
      <c r="B781" s="8" t="s">
        <v>811</v>
      </c>
      <c r="C781" s="8">
        <v>26</v>
      </c>
      <c r="D781" s="13" t="s">
        <v>811</v>
      </c>
      <c r="E781" s="14">
        <v>39</v>
      </c>
      <c r="F781" s="15">
        <v>40</v>
      </c>
      <c r="G781" s="16">
        <f t="shared" si="12"/>
        <v>79</v>
      </c>
      <c r="H781" s="1"/>
      <c r="I781" s="1"/>
    </row>
    <row r="782" ht="20.1" customHeight="1" spans="1:9">
      <c r="A782" s="8" t="str">
        <f>"2467202007191315401164"</f>
        <v>2467202007191315401164</v>
      </c>
      <c r="B782" s="8" t="s">
        <v>812</v>
      </c>
      <c r="C782" s="8">
        <v>26</v>
      </c>
      <c r="D782" s="13" t="s">
        <v>812</v>
      </c>
      <c r="E782" s="14">
        <v>0</v>
      </c>
      <c r="F782" s="15">
        <v>0</v>
      </c>
      <c r="G782" s="16">
        <f t="shared" si="12"/>
        <v>0</v>
      </c>
      <c r="H782" s="1"/>
      <c r="I782" s="1"/>
    </row>
    <row r="783" ht="20.1" customHeight="1" spans="1:9">
      <c r="A783" s="8" t="str">
        <f>"2467202007182321291045"</f>
        <v>2467202007182321291045</v>
      </c>
      <c r="B783" s="8" t="s">
        <v>813</v>
      </c>
      <c r="C783" s="8">
        <v>27</v>
      </c>
      <c r="D783" s="13" t="s">
        <v>813</v>
      </c>
      <c r="E783" s="14">
        <v>36</v>
      </c>
      <c r="F783" s="15">
        <v>37</v>
      </c>
      <c r="G783" s="16">
        <f t="shared" si="12"/>
        <v>73</v>
      </c>
      <c r="H783" s="1"/>
      <c r="I783" s="1"/>
    </row>
    <row r="784" ht="20.1" customHeight="1" spans="1:9">
      <c r="A784" s="8" t="str">
        <f>"246720200717132318709"</f>
        <v>246720200717132318709</v>
      </c>
      <c r="B784" s="8" t="s">
        <v>814</v>
      </c>
      <c r="C784" s="8">
        <v>27</v>
      </c>
      <c r="D784" s="13" t="s">
        <v>814</v>
      </c>
      <c r="E784" s="14">
        <v>25</v>
      </c>
      <c r="F784" s="15">
        <v>25</v>
      </c>
      <c r="G784" s="16">
        <f t="shared" si="12"/>
        <v>50</v>
      </c>
      <c r="H784" s="1"/>
      <c r="I784" s="1"/>
    </row>
    <row r="785" ht="20.1" customHeight="1" spans="1:9">
      <c r="A785" s="8" t="str">
        <f>"246720200718121602899"</f>
        <v>246720200718121602899</v>
      </c>
      <c r="B785" s="8" t="s">
        <v>815</v>
      </c>
      <c r="C785" s="8">
        <v>27</v>
      </c>
      <c r="D785" s="13" t="s">
        <v>815</v>
      </c>
      <c r="E785" s="14">
        <v>37</v>
      </c>
      <c r="F785" s="15">
        <v>33</v>
      </c>
      <c r="G785" s="16">
        <f t="shared" si="12"/>
        <v>70</v>
      </c>
      <c r="H785" s="1"/>
      <c r="I785" s="1"/>
    </row>
    <row r="786" ht="20.1" customHeight="1" spans="1:9">
      <c r="A786" s="8" t="str">
        <f>"2467202007192358511345"</f>
        <v>2467202007192358511345</v>
      </c>
      <c r="B786" s="8" t="s">
        <v>816</v>
      </c>
      <c r="C786" s="8">
        <v>27</v>
      </c>
      <c r="D786" s="13" t="s">
        <v>816</v>
      </c>
      <c r="E786" s="14">
        <v>0</v>
      </c>
      <c r="F786" s="15">
        <v>0</v>
      </c>
      <c r="G786" s="16">
        <f t="shared" si="12"/>
        <v>0</v>
      </c>
      <c r="H786" s="1"/>
      <c r="I786" s="1"/>
    </row>
    <row r="787" ht="20.1" customHeight="1" spans="1:9">
      <c r="A787" s="8" t="str">
        <f>"2467202007201327231483"</f>
        <v>2467202007201327231483</v>
      </c>
      <c r="B787" s="8" t="s">
        <v>817</v>
      </c>
      <c r="C787" s="8">
        <v>27</v>
      </c>
      <c r="D787" s="13" t="s">
        <v>817</v>
      </c>
      <c r="E787" s="14">
        <v>34</v>
      </c>
      <c r="F787" s="15">
        <v>33</v>
      </c>
      <c r="G787" s="16">
        <f t="shared" si="12"/>
        <v>67</v>
      </c>
      <c r="H787" s="1"/>
      <c r="I787" s="1"/>
    </row>
    <row r="788" ht="20.1" customHeight="1" spans="1:9">
      <c r="A788" s="8" t="str">
        <f>"2467202007191257131156"</f>
        <v>2467202007191257131156</v>
      </c>
      <c r="B788" s="8" t="s">
        <v>818</v>
      </c>
      <c r="C788" s="8">
        <v>27</v>
      </c>
      <c r="D788" s="13" t="s">
        <v>818</v>
      </c>
      <c r="E788" s="14">
        <v>37</v>
      </c>
      <c r="F788" s="15">
        <v>35</v>
      </c>
      <c r="G788" s="16">
        <f t="shared" si="12"/>
        <v>72</v>
      </c>
      <c r="H788" s="1"/>
      <c r="I788" s="1"/>
    </row>
    <row r="789" ht="20.1" customHeight="1" spans="1:9">
      <c r="A789" s="8" t="str">
        <f>"2467202007201428431509"</f>
        <v>2467202007201428431509</v>
      </c>
      <c r="B789" s="8" t="s">
        <v>819</v>
      </c>
      <c r="C789" s="8">
        <v>27</v>
      </c>
      <c r="D789" s="13" t="s">
        <v>819</v>
      </c>
      <c r="E789" s="14">
        <v>39</v>
      </c>
      <c r="F789" s="15">
        <v>36</v>
      </c>
      <c r="G789" s="16">
        <f t="shared" si="12"/>
        <v>75</v>
      </c>
      <c r="H789" s="1"/>
      <c r="I789" s="1"/>
    </row>
    <row r="790" ht="20.1" customHeight="1" spans="1:9">
      <c r="A790" s="8" t="str">
        <f>"246720200715203456391"</f>
        <v>246720200715203456391</v>
      </c>
      <c r="B790" s="8" t="s">
        <v>820</v>
      </c>
      <c r="C790" s="8">
        <v>27</v>
      </c>
      <c r="D790" s="13" t="s">
        <v>820</v>
      </c>
      <c r="E790" s="14">
        <v>36</v>
      </c>
      <c r="F790" s="15">
        <v>40</v>
      </c>
      <c r="G790" s="16">
        <f t="shared" si="12"/>
        <v>76</v>
      </c>
      <c r="H790" s="1"/>
      <c r="I790" s="1"/>
    </row>
    <row r="791" ht="20.1" customHeight="1" spans="1:9">
      <c r="A791" s="8" t="str">
        <f>"246720200716105951480"</f>
        <v>246720200716105951480</v>
      </c>
      <c r="B791" s="8" t="s">
        <v>821</v>
      </c>
      <c r="C791" s="8">
        <v>27</v>
      </c>
      <c r="D791" s="13" t="s">
        <v>821</v>
      </c>
      <c r="E791" s="14">
        <v>34</v>
      </c>
      <c r="F791" s="15">
        <v>29</v>
      </c>
      <c r="G791" s="16">
        <f t="shared" si="12"/>
        <v>63</v>
      </c>
      <c r="H791" s="1"/>
      <c r="I791" s="1"/>
    </row>
    <row r="792" ht="20.1" customHeight="1" spans="1:9">
      <c r="A792" s="8" t="str">
        <f>"246720200715152534345"</f>
        <v>246720200715152534345</v>
      </c>
      <c r="B792" s="8" t="s">
        <v>822</v>
      </c>
      <c r="C792" s="8">
        <v>27</v>
      </c>
      <c r="D792" s="13" t="s">
        <v>822</v>
      </c>
      <c r="E792" s="14">
        <v>23</v>
      </c>
      <c r="F792" s="15">
        <v>26</v>
      </c>
      <c r="G792" s="16">
        <f t="shared" si="12"/>
        <v>49</v>
      </c>
      <c r="H792" s="1"/>
      <c r="I792" s="1"/>
    </row>
    <row r="793" ht="20.1" customHeight="1" spans="1:9">
      <c r="A793" s="8" t="str">
        <f>"2467202007201356321495"</f>
        <v>2467202007201356321495</v>
      </c>
      <c r="B793" s="8" t="s">
        <v>823</v>
      </c>
      <c r="C793" s="8">
        <v>27</v>
      </c>
      <c r="D793" s="13" t="s">
        <v>823</v>
      </c>
      <c r="E793" s="14">
        <v>32</v>
      </c>
      <c r="F793" s="15">
        <v>31</v>
      </c>
      <c r="G793" s="16">
        <f t="shared" si="12"/>
        <v>63</v>
      </c>
      <c r="H793" s="1"/>
      <c r="I793" s="1"/>
    </row>
    <row r="794" ht="20.1" customHeight="1" spans="1:9">
      <c r="A794" s="8" t="str">
        <f>"246720200717184406773"</f>
        <v>246720200717184406773</v>
      </c>
      <c r="B794" s="8" t="s">
        <v>824</v>
      </c>
      <c r="C794" s="8">
        <v>27</v>
      </c>
      <c r="D794" s="13" t="s">
        <v>824</v>
      </c>
      <c r="E794" s="14">
        <v>38</v>
      </c>
      <c r="F794" s="15">
        <v>36</v>
      </c>
      <c r="G794" s="16">
        <f t="shared" si="12"/>
        <v>74</v>
      </c>
      <c r="H794" s="1"/>
      <c r="I794" s="1"/>
    </row>
    <row r="795" ht="20.1" customHeight="1" spans="1:9">
      <c r="A795" s="8" t="str">
        <f>"246720200718165047960"</f>
        <v>246720200718165047960</v>
      </c>
      <c r="B795" s="8" t="s">
        <v>825</v>
      </c>
      <c r="C795" s="8">
        <v>27</v>
      </c>
      <c r="D795" s="13" t="s">
        <v>825</v>
      </c>
      <c r="E795" s="14">
        <v>24</v>
      </c>
      <c r="F795" s="15">
        <v>24</v>
      </c>
      <c r="G795" s="16">
        <f t="shared" si="12"/>
        <v>48</v>
      </c>
      <c r="H795" s="1"/>
      <c r="I795" s="1"/>
    </row>
    <row r="796" ht="20.1" customHeight="1" spans="1:9">
      <c r="A796" s="8" t="str">
        <f>"246720200714140646128"</f>
        <v>246720200714140646128</v>
      </c>
      <c r="B796" s="8" t="s">
        <v>826</v>
      </c>
      <c r="C796" s="8">
        <v>27</v>
      </c>
      <c r="D796" s="13" t="s">
        <v>826</v>
      </c>
      <c r="E796" s="14">
        <v>34</v>
      </c>
      <c r="F796" s="15">
        <v>36</v>
      </c>
      <c r="G796" s="16">
        <f t="shared" si="12"/>
        <v>70</v>
      </c>
      <c r="H796" s="1"/>
      <c r="I796" s="1"/>
    </row>
    <row r="797" ht="20.1" customHeight="1" spans="1:9">
      <c r="A797" s="8" t="str">
        <f>"246720200716160007543"</f>
        <v>246720200716160007543</v>
      </c>
      <c r="B797" s="8" t="s">
        <v>827</v>
      </c>
      <c r="C797" s="8">
        <v>27</v>
      </c>
      <c r="D797" s="13" t="s">
        <v>827</v>
      </c>
      <c r="E797" s="14">
        <v>41</v>
      </c>
      <c r="F797" s="15">
        <v>37</v>
      </c>
      <c r="G797" s="16">
        <f t="shared" si="12"/>
        <v>78</v>
      </c>
      <c r="H797" s="1"/>
      <c r="I797" s="1"/>
    </row>
    <row r="798" ht="20.1" customHeight="1" spans="1:9">
      <c r="A798" s="8" t="str">
        <f>"2467202007200903461380"</f>
        <v>2467202007200903461380</v>
      </c>
      <c r="B798" s="8" t="s">
        <v>828</v>
      </c>
      <c r="C798" s="8">
        <v>27</v>
      </c>
      <c r="D798" s="13" t="s">
        <v>828</v>
      </c>
      <c r="E798" s="14">
        <v>29</v>
      </c>
      <c r="F798" s="15">
        <v>29</v>
      </c>
      <c r="G798" s="16">
        <f t="shared" ref="G798:G861" si="13">SUM(E798:F798)</f>
        <v>58</v>
      </c>
      <c r="H798" s="1"/>
      <c r="I798" s="1"/>
    </row>
    <row r="799" ht="20.1" customHeight="1" spans="1:9">
      <c r="A799" s="8" t="str">
        <f>"2467202007201355591493"</f>
        <v>2467202007201355591493</v>
      </c>
      <c r="B799" s="8" t="s">
        <v>829</v>
      </c>
      <c r="C799" s="8">
        <v>27</v>
      </c>
      <c r="D799" s="13" t="s">
        <v>829</v>
      </c>
      <c r="E799" s="14">
        <v>37</v>
      </c>
      <c r="F799" s="15">
        <v>32</v>
      </c>
      <c r="G799" s="16">
        <f t="shared" si="13"/>
        <v>69</v>
      </c>
      <c r="H799" s="1"/>
      <c r="I799" s="1"/>
    </row>
    <row r="800" ht="20.1" customHeight="1" spans="1:9">
      <c r="A800" s="8" t="str">
        <f>"246720200715151438338"</f>
        <v>246720200715151438338</v>
      </c>
      <c r="B800" s="8" t="s">
        <v>830</v>
      </c>
      <c r="C800" s="8">
        <v>27</v>
      </c>
      <c r="D800" s="13" t="s">
        <v>830</v>
      </c>
      <c r="E800" s="14">
        <v>0</v>
      </c>
      <c r="F800" s="15">
        <v>0</v>
      </c>
      <c r="G800" s="16">
        <f t="shared" si="13"/>
        <v>0</v>
      </c>
      <c r="H800" s="1"/>
      <c r="I800" s="1"/>
    </row>
    <row r="801" ht="20.1" customHeight="1" spans="1:9">
      <c r="A801" s="8" t="str">
        <f>"246720200717210258806"</f>
        <v>246720200717210258806</v>
      </c>
      <c r="B801" s="8" t="s">
        <v>831</v>
      </c>
      <c r="C801" s="8">
        <v>27</v>
      </c>
      <c r="D801" s="13" t="s">
        <v>831</v>
      </c>
      <c r="E801" s="14">
        <v>35</v>
      </c>
      <c r="F801" s="15">
        <v>27</v>
      </c>
      <c r="G801" s="16">
        <f t="shared" si="13"/>
        <v>62</v>
      </c>
      <c r="H801" s="1"/>
      <c r="I801" s="1"/>
    </row>
    <row r="802" ht="20.1" customHeight="1" spans="1:9">
      <c r="A802" s="8" t="str">
        <f>"2467202007191753251238"</f>
        <v>2467202007191753251238</v>
      </c>
      <c r="B802" s="8" t="s">
        <v>832</v>
      </c>
      <c r="C802" s="8">
        <v>27</v>
      </c>
      <c r="D802" s="13" t="s">
        <v>832</v>
      </c>
      <c r="E802" s="14">
        <v>35</v>
      </c>
      <c r="F802" s="15">
        <v>34</v>
      </c>
      <c r="G802" s="16">
        <f t="shared" si="13"/>
        <v>69</v>
      </c>
      <c r="H802" s="1"/>
      <c r="I802" s="1"/>
    </row>
    <row r="803" ht="20.1" customHeight="1" spans="1:9">
      <c r="A803" s="8" t="str">
        <f>"24672020071409255133"</f>
        <v>24672020071409255133</v>
      </c>
      <c r="B803" s="8" t="s">
        <v>833</v>
      </c>
      <c r="C803" s="8">
        <v>27</v>
      </c>
      <c r="D803" s="13" t="s">
        <v>833</v>
      </c>
      <c r="E803" s="14">
        <v>37</v>
      </c>
      <c r="F803" s="15">
        <v>34</v>
      </c>
      <c r="G803" s="16">
        <f t="shared" si="13"/>
        <v>71</v>
      </c>
      <c r="H803" s="1"/>
      <c r="I803" s="1"/>
    </row>
    <row r="804" ht="20.1" customHeight="1" spans="1:9">
      <c r="A804" s="8" t="str">
        <f>"246720200718145853940"</f>
        <v>246720200718145853940</v>
      </c>
      <c r="B804" s="8" t="s">
        <v>834</v>
      </c>
      <c r="C804" s="8">
        <v>27</v>
      </c>
      <c r="D804" s="13" t="s">
        <v>834</v>
      </c>
      <c r="E804" s="14">
        <v>37</v>
      </c>
      <c r="F804" s="15">
        <v>38</v>
      </c>
      <c r="G804" s="16">
        <f t="shared" si="13"/>
        <v>75</v>
      </c>
      <c r="H804" s="1"/>
      <c r="I804" s="1"/>
    </row>
    <row r="805" ht="20.1" customHeight="1" spans="1:9">
      <c r="A805" s="8" t="str">
        <f>"246720200718170102964"</f>
        <v>246720200718170102964</v>
      </c>
      <c r="B805" s="8" t="s">
        <v>835</v>
      </c>
      <c r="C805" s="8">
        <v>27</v>
      </c>
      <c r="D805" s="13" t="s">
        <v>835</v>
      </c>
      <c r="E805" s="14">
        <v>37</v>
      </c>
      <c r="F805" s="15">
        <v>38</v>
      </c>
      <c r="G805" s="16">
        <f t="shared" si="13"/>
        <v>75</v>
      </c>
      <c r="H805" s="1"/>
      <c r="I805" s="1"/>
    </row>
    <row r="806" ht="20.1" customHeight="1" spans="1:9">
      <c r="A806" s="8" t="str">
        <f>"246720200716111341482"</f>
        <v>246720200716111341482</v>
      </c>
      <c r="B806" s="8" t="s">
        <v>836</v>
      </c>
      <c r="C806" s="8">
        <v>27</v>
      </c>
      <c r="D806" s="13" t="s">
        <v>836</v>
      </c>
      <c r="E806" s="14">
        <v>0</v>
      </c>
      <c r="F806" s="15">
        <v>0</v>
      </c>
      <c r="G806" s="16">
        <f t="shared" si="13"/>
        <v>0</v>
      </c>
      <c r="H806" s="1"/>
      <c r="I806" s="1"/>
    </row>
    <row r="807" ht="20.1" customHeight="1" spans="1:9">
      <c r="A807" s="8" t="str">
        <f>"246720200717134957713"</f>
        <v>246720200717134957713</v>
      </c>
      <c r="B807" s="8" t="s">
        <v>837</v>
      </c>
      <c r="C807" s="8">
        <v>27</v>
      </c>
      <c r="D807" s="13" t="s">
        <v>837</v>
      </c>
      <c r="E807" s="14">
        <v>41</v>
      </c>
      <c r="F807" s="15">
        <v>36</v>
      </c>
      <c r="G807" s="16">
        <f t="shared" si="13"/>
        <v>77</v>
      </c>
      <c r="H807" s="1"/>
      <c r="I807" s="1"/>
    </row>
    <row r="808" ht="20.1" customHeight="1" spans="1:9">
      <c r="A808" s="8" t="str">
        <f>"246720200718110320879"</f>
        <v>246720200718110320879</v>
      </c>
      <c r="B808" s="8" t="s">
        <v>838</v>
      </c>
      <c r="C808" s="8">
        <v>27</v>
      </c>
      <c r="D808" s="13" t="s">
        <v>838</v>
      </c>
      <c r="E808" s="14">
        <v>27</v>
      </c>
      <c r="F808" s="15">
        <v>25</v>
      </c>
      <c r="G808" s="16">
        <f t="shared" si="13"/>
        <v>52</v>
      </c>
      <c r="H808" s="1"/>
      <c r="I808" s="1"/>
    </row>
    <row r="809" ht="20.1" customHeight="1" spans="1:9">
      <c r="A809" s="8" t="str">
        <f>"246720200715110804278"</f>
        <v>246720200715110804278</v>
      </c>
      <c r="B809" s="8" t="s">
        <v>839</v>
      </c>
      <c r="C809" s="8">
        <v>27</v>
      </c>
      <c r="D809" s="13" t="s">
        <v>839</v>
      </c>
      <c r="E809" s="14">
        <v>32</v>
      </c>
      <c r="F809" s="15">
        <v>27</v>
      </c>
      <c r="G809" s="16">
        <f t="shared" si="13"/>
        <v>59</v>
      </c>
      <c r="H809" s="1"/>
      <c r="I809" s="1"/>
    </row>
    <row r="810" ht="20.1" customHeight="1" spans="1:9">
      <c r="A810" s="8" t="str">
        <f>"246720200714162521147"</f>
        <v>246720200714162521147</v>
      </c>
      <c r="B810" s="8" t="s">
        <v>840</v>
      </c>
      <c r="C810" s="8">
        <v>27</v>
      </c>
      <c r="D810" s="13" t="s">
        <v>840</v>
      </c>
      <c r="E810" s="14">
        <v>37</v>
      </c>
      <c r="F810" s="15">
        <v>33</v>
      </c>
      <c r="G810" s="16">
        <f t="shared" si="13"/>
        <v>70</v>
      </c>
      <c r="H810" s="1"/>
      <c r="I810" s="1"/>
    </row>
    <row r="811" ht="20.1" customHeight="1" spans="1:9">
      <c r="A811" s="8" t="str">
        <f>"246720200714205322189"</f>
        <v>246720200714205322189</v>
      </c>
      <c r="B811" s="8" t="s">
        <v>841</v>
      </c>
      <c r="C811" s="8">
        <v>27</v>
      </c>
      <c r="D811" s="13" t="s">
        <v>841</v>
      </c>
      <c r="E811" s="14">
        <v>28</v>
      </c>
      <c r="F811" s="15">
        <v>29</v>
      </c>
      <c r="G811" s="16">
        <f t="shared" si="13"/>
        <v>57</v>
      </c>
      <c r="H811" s="1"/>
      <c r="I811" s="1"/>
    </row>
    <row r="812" ht="20.1" customHeight="1" spans="1:9">
      <c r="A812" s="8" t="str">
        <f>"246720200718163045955"</f>
        <v>246720200718163045955</v>
      </c>
      <c r="B812" s="8" t="s">
        <v>842</v>
      </c>
      <c r="C812" s="8">
        <v>27</v>
      </c>
      <c r="D812" s="13" t="s">
        <v>842</v>
      </c>
      <c r="E812" s="14">
        <v>34</v>
      </c>
      <c r="F812" s="15">
        <v>30</v>
      </c>
      <c r="G812" s="16">
        <f t="shared" si="13"/>
        <v>64</v>
      </c>
      <c r="H812" s="1"/>
      <c r="I812" s="1"/>
    </row>
    <row r="813" ht="20.1" customHeight="1" spans="1:9">
      <c r="A813" s="8" t="str">
        <f>"2467202007201348011489"</f>
        <v>2467202007201348011489</v>
      </c>
      <c r="B813" s="8" t="s">
        <v>843</v>
      </c>
      <c r="C813" s="8">
        <v>28</v>
      </c>
      <c r="D813" s="13" t="s">
        <v>843</v>
      </c>
      <c r="E813" s="14">
        <v>0</v>
      </c>
      <c r="F813" s="15">
        <v>0</v>
      </c>
      <c r="G813" s="16">
        <f t="shared" si="13"/>
        <v>0</v>
      </c>
      <c r="H813" s="1"/>
      <c r="I813" s="1"/>
    </row>
    <row r="814" s="1" customFormat="1" ht="20.1" customHeight="1" spans="1:9">
      <c r="A814" s="8" t="str">
        <f>"246720200715084808240"</f>
        <v>246720200715084808240</v>
      </c>
      <c r="B814" s="8" t="s">
        <v>844</v>
      </c>
      <c r="C814" s="8">
        <v>28</v>
      </c>
      <c r="D814" s="13" t="s">
        <v>844</v>
      </c>
      <c r="E814" s="14">
        <v>33</v>
      </c>
      <c r="F814" s="15">
        <v>30</v>
      </c>
      <c r="G814" s="16">
        <f t="shared" si="13"/>
        <v>63</v>
      </c>
      <c r="H814"/>
      <c r="I814"/>
    </row>
    <row r="815" ht="20.1" customHeight="1" spans="1:7">
      <c r="A815" s="8" t="str">
        <f>"2467202007191551571200"</f>
        <v>2467202007191551571200</v>
      </c>
      <c r="B815" s="8" t="s">
        <v>845</v>
      </c>
      <c r="C815" s="8">
        <v>28</v>
      </c>
      <c r="D815" s="13" t="s">
        <v>845</v>
      </c>
      <c r="E815" s="14">
        <v>31</v>
      </c>
      <c r="F815" s="15">
        <v>29</v>
      </c>
      <c r="G815" s="16">
        <f t="shared" si="13"/>
        <v>60</v>
      </c>
    </row>
    <row r="816" ht="20.1" customHeight="1" spans="1:7">
      <c r="A816" s="8" t="str">
        <f>"246720200717085540648"</f>
        <v>246720200717085540648</v>
      </c>
      <c r="B816" s="8" t="s">
        <v>846</v>
      </c>
      <c r="C816" s="8">
        <v>28</v>
      </c>
      <c r="D816" s="13" t="s">
        <v>846</v>
      </c>
      <c r="E816" s="14">
        <v>38</v>
      </c>
      <c r="F816" s="15">
        <v>33</v>
      </c>
      <c r="G816" s="16">
        <f t="shared" si="13"/>
        <v>71</v>
      </c>
    </row>
    <row r="817" ht="20.1" customHeight="1" spans="1:7">
      <c r="A817" s="8" t="str">
        <f>"246720200715225700420"</f>
        <v>246720200715225700420</v>
      </c>
      <c r="B817" s="8" t="s">
        <v>847</v>
      </c>
      <c r="C817" s="8">
        <v>28</v>
      </c>
      <c r="D817" s="13" t="s">
        <v>847</v>
      </c>
      <c r="E817" s="14">
        <v>42</v>
      </c>
      <c r="F817" s="15">
        <v>39</v>
      </c>
      <c r="G817" s="16">
        <f t="shared" si="13"/>
        <v>81</v>
      </c>
    </row>
    <row r="818" ht="20.1" customHeight="1" spans="1:7">
      <c r="A818" s="8" t="str">
        <f>"246720200718165324961"</f>
        <v>246720200718165324961</v>
      </c>
      <c r="B818" s="8" t="s">
        <v>848</v>
      </c>
      <c r="C818" s="8">
        <v>28</v>
      </c>
      <c r="D818" s="13" t="s">
        <v>848</v>
      </c>
      <c r="E818" s="14">
        <v>37</v>
      </c>
      <c r="F818" s="15">
        <v>38</v>
      </c>
      <c r="G818" s="16">
        <f t="shared" si="13"/>
        <v>75</v>
      </c>
    </row>
    <row r="819" ht="20.1" customHeight="1" spans="1:7">
      <c r="A819" s="8" t="str">
        <f>"246720200714182637165"</f>
        <v>246720200714182637165</v>
      </c>
      <c r="B819" s="8" t="s">
        <v>849</v>
      </c>
      <c r="C819" s="8">
        <v>28</v>
      </c>
      <c r="D819" s="13" t="s">
        <v>849</v>
      </c>
      <c r="E819" s="14">
        <v>37</v>
      </c>
      <c r="F819" s="15">
        <v>34</v>
      </c>
      <c r="G819" s="16">
        <f t="shared" si="13"/>
        <v>71</v>
      </c>
    </row>
    <row r="820" ht="20.1" customHeight="1" spans="1:7">
      <c r="A820" s="8" t="str">
        <f>"246720200715101421256"</f>
        <v>246720200715101421256</v>
      </c>
      <c r="B820" s="8" t="s">
        <v>850</v>
      </c>
      <c r="C820" s="8">
        <v>28</v>
      </c>
      <c r="D820" s="13" t="s">
        <v>850</v>
      </c>
      <c r="E820" s="14">
        <v>28</v>
      </c>
      <c r="F820" s="15">
        <v>26</v>
      </c>
      <c r="G820" s="16">
        <f t="shared" si="13"/>
        <v>54</v>
      </c>
    </row>
    <row r="821" ht="20.1" customHeight="1" spans="1:7">
      <c r="A821" s="8" t="str">
        <f>"246720200715232539424"</f>
        <v>246720200715232539424</v>
      </c>
      <c r="B821" s="8" t="s">
        <v>851</v>
      </c>
      <c r="C821" s="8">
        <v>28</v>
      </c>
      <c r="D821" s="13" t="s">
        <v>851</v>
      </c>
      <c r="E821" s="14">
        <v>34</v>
      </c>
      <c r="F821" s="15">
        <v>32</v>
      </c>
      <c r="G821" s="16">
        <f t="shared" si="13"/>
        <v>66</v>
      </c>
    </row>
    <row r="822" ht="20.1" customHeight="1" spans="1:7">
      <c r="A822" s="8" t="str">
        <f>"246720200716200126584"</f>
        <v>246720200716200126584</v>
      </c>
      <c r="B822" s="8" t="s">
        <v>852</v>
      </c>
      <c r="C822" s="8">
        <v>28</v>
      </c>
      <c r="D822" s="13" t="s">
        <v>852</v>
      </c>
      <c r="E822" s="14">
        <v>40</v>
      </c>
      <c r="F822" s="15">
        <v>36</v>
      </c>
      <c r="G822" s="16">
        <f t="shared" si="13"/>
        <v>76</v>
      </c>
    </row>
    <row r="823" ht="20.1" customHeight="1" spans="1:7">
      <c r="A823" s="8" t="str">
        <f>"2467202007201026021408"</f>
        <v>2467202007201026021408</v>
      </c>
      <c r="B823" s="8" t="s">
        <v>853</v>
      </c>
      <c r="C823" s="8">
        <v>28</v>
      </c>
      <c r="D823" s="13" t="s">
        <v>853</v>
      </c>
      <c r="E823" s="14">
        <v>39</v>
      </c>
      <c r="F823" s="15">
        <v>38</v>
      </c>
      <c r="G823" s="16">
        <f t="shared" si="13"/>
        <v>77</v>
      </c>
    </row>
    <row r="824" ht="20.1" customHeight="1" spans="1:7">
      <c r="A824" s="8" t="str">
        <f>"246720200714123632101"</f>
        <v>246720200714123632101</v>
      </c>
      <c r="B824" s="8" t="s">
        <v>854</v>
      </c>
      <c r="C824" s="8">
        <v>28</v>
      </c>
      <c r="D824" s="13" t="s">
        <v>854</v>
      </c>
      <c r="E824" s="14">
        <v>33</v>
      </c>
      <c r="F824" s="15">
        <v>31</v>
      </c>
      <c r="G824" s="16">
        <f t="shared" si="13"/>
        <v>64</v>
      </c>
    </row>
    <row r="825" ht="20.1" customHeight="1" spans="1:7">
      <c r="A825" s="8" t="str">
        <f>"246720200715120341293"</f>
        <v>246720200715120341293</v>
      </c>
      <c r="B825" s="8" t="s">
        <v>855</v>
      </c>
      <c r="C825" s="8">
        <v>28</v>
      </c>
      <c r="D825" s="13" t="s">
        <v>855</v>
      </c>
      <c r="E825" s="14">
        <v>35</v>
      </c>
      <c r="F825" s="15">
        <v>35</v>
      </c>
      <c r="G825" s="16">
        <f t="shared" si="13"/>
        <v>70</v>
      </c>
    </row>
    <row r="826" ht="20.1" customHeight="1" spans="1:7">
      <c r="A826" s="8" t="str">
        <f>"246720200715062107221"</f>
        <v>246720200715062107221</v>
      </c>
      <c r="B826" s="8" t="s">
        <v>856</v>
      </c>
      <c r="C826" s="8">
        <v>28</v>
      </c>
      <c r="D826" s="13" t="s">
        <v>856</v>
      </c>
      <c r="E826" s="14">
        <v>36</v>
      </c>
      <c r="F826" s="15">
        <v>29</v>
      </c>
      <c r="G826" s="16">
        <f t="shared" si="13"/>
        <v>65</v>
      </c>
    </row>
    <row r="827" ht="20.1" customHeight="1" spans="1:7">
      <c r="A827" s="8" t="str">
        <f>"246720200717150327724"</f>
        <v>246720200717150327724</v>
      </c>
      <c r="B827" s="8" t="s">
        <v>857</v>
      </c>
      <c r="C827" s="8">
        <v>28</v>
      </c>
      <c r="D827" s="13" t="s">
        <v>857</v>
      </c>
      <c r="E827" s="14">
        <v>39</v>
      </c>
      <c r="F827" s="15">
        <v>37</v>
      </c>
      <c r="G827" s="16">
        <f t="shared" si="13"/>
        <v>76</v>
      </c>
    </row>
    <row r="828" ht="20.1" customHeight="1" spans="1:7">
      <c r="A828" s="8" t="str">
        <f>"2467202007191038111110"</f>
        <v>2467202007191038111110</v>
      </c>
      <c r="B828" s="8" t="s">
        <v>858</v>
      </c>
      <c r="C828" s="8">
        <v>28</v>
      </c>
      <c r="D828" s="13" t="s">
        <v>858</v>
      </c>
      <c r="E828" s="14">
        <v>34</v>
      </c>
      <c r="F828" s="15">
        <v>27</v>
      </c>
      <c r="G828" s="16">
        <f t="shared" si="13"/>
        <v>61</v>
      </c>
    </row>
    <row r="829" ht="20.1" customHeight="1" spans="1:7">
      <c r="A829" s="8" t="str">
        <f>"246720200715140353321"</f>
        <v>246720200715140353321</v>
      </c>
      <c r="B829" s="8" t="s">
        <v>859</v>
      </c>
      <c r="C829" s="8">
        <v>28</v>
      </c>
      <c r="D829" s="13" t="s">
        <v>859</v>
      </c>
      <c r="E829" s="14">
        <v>40</v>
      </c>
      <c r="F829" s="15">
        <v>37</v>
      </c>
      <c r="G829" s="16">
        <f t="shared" si="13"/>
        <v>77</v>
      </c>
    </row>
    <row r="830" ht="20.1" customHeight="1" spans="1:7">
      <c r="A830" s="8" t="str">
        <f>"2467202007191253081155"</f>
        <v>2467202007191253081155</v>
      </c>
      <c r="B830" s="8" t="s">
        <v>860</v>
      </c>
      <c r="C830" s="8">
        <v>28</v>
      </c>
      <c r="D830" s="13" t="s">
        <v>860</v>
      </c>
      <c r="E830" s="14">
        <v>33</v>
      </c>
      <c r="F830" s="15">
        <v>31</v>
      </c>
      <c r="G830" s="16">
        <f t="shared" si="13"/>
        <v>64</v>
      </c>
    </row>
    <row r="831" ht="20.1" customHeight="1" spans="1:7">
      <c r="A831" s="8" t="str">
        <f>"2467202007200711421361"</f>
        <v>2467202007200711421361</v>
      </c>
      <c r="B831" s="8" t="s">
        <v>861</v>
      </c>
      <c r="C831" s="8">
        <v>28</v>
      </c>
      <c r="D831" s="13" t="s">
        <v>861</v>
      </c>
      <c r="E831" s="14">
        <v>21</v>
      </c>
      <c r="F831" s="15">
        <v>24</v>
      </c>
      <c r="G831" s="16">
        <f t="shared" si="13"/>
        <v>45</v>
      </c>
    </row>
    <row r="832" ht="20.1" customHeight="1" spans="1:7">
      <c r="A832" s="8" t="str">
        <f>"246720200717114333680"</f>
        <v>246720200717114333680</v>
      </c>
      <c r="B832" s="8" t="s">
        <v>862</v>
      </c>
      <c r="C832" s="8">
        <v>28</v>
      </c>
      <c r="D832" s="13" t="s">
        <v>862</v>
      </c>
      <c r="E832" s="14">
        <v>33</v>
      </c>
      <c r="F832" s="15">
        <v>23</v>
      </c>
      <c r="G832" s="16">
        <f t="shared" si="13"/>
        <v>56</v>
      </c>
    </row>
    <row r="833" ht="20.1" customHeight="1" spans="1:7">
      <c r="A833" s="8" t="str">
        <f>"2467202007201148031440"</f>
        <v>2467202007201148031440</v>
      </c>
      <c r="B833" s="8" t="s">
        <v>863</v>
      </c>
      <c r="C833" s="8">
        <v>28</v>
      </c>
      <c r="D833" s="13" t="s">
        <v>863</v>
      </c>
      <c r="E833" s="14">
        <v>27</v>
      </c>
      <c r="F833" s="15">
        <v>23</v>
      </c>
      <c r="G833" s="16">
        <f t="shared" si="13"/>
        <v>50</v>
      </c>
    </row>
    <row r="834" ht="20.1" customHeight="1" spans="1:7">
      <c r="A834" s="8" t="str">
        <f>"2467202007200727481363"</f>
        <v>2467202007200727481363</v>
      </c>
      <c r="B834" s="8" t="s">
        <v>864</v>
      </c>
      <c r="C834" s="8">
        <v>28</v>
      </c>
      <c r="D834" s="13" t="s">
        <v>864</v>
      </c>
      <c r="E834" s="14">
        <v>35</v>
      </c>
      <c r="F834" s="15">
        <v>34</v>
      </c>
      <c r="G834" s="16">
        <f t="shared" si="13"/>
        <v>69</v>
      </c>
    </row>
    <row r="835" ht="20.1" customHeight="1" spans="1:7">
      <c r="A835" s="8" t="str">
        <f>"246720200714130014109"</f>
        <v>246720200714130014109</v>
      </c>
      <c r="B835" s="8" t="s">
        <v>865</v>
      </c>
      <c r="C835" s="8">
        <v>28</v>
      </c>
      <c r="D835" s="13" t="s">
        <v>865</v>
      </c>
      <c r="E835" s="14">
        <v>42</v>
      </c>
      <c r="F835" s="15">
        <v>33</v>
      </c>
      <c r="G835" s="16">
        <f t="shared" si="13"/>
        <v>75</v>
      </c>
    </row>
    <row r="836" ht="20.1" customHeight="1" spans="1:7">
      <c r="A836" s="8" t="str">
        <f>"2467202007192308071334"</f>
        <v>2467202007192308071334</v>
      </c>
      <c r="B836" s="8" t="s">
        <v>866</v>
      </c>
      <c r="C836" s="8">
        <v>28</v>
      </c>
      <c r="D836" s="13" t="s">
        <v>866</v>
      </c>
      <c r="E836" s="14">
        <v>40</v>
      </c>
      <c r="F836" s="15">
        <v>30</v>
      </c>
      <c r="G836" s="16">
        <f t="shared" si="13"/>
        <v>70</v>
      </c>
    </row>
    <row r="837" ht="20.1" customHeight="1" spans="1:7">
      <c r="A837" s="8" t="str">
        <f>"246720200716101221461"</f>
        <v>246720200716101221461</v>
      </c>
      <c r="B837" s="8" t="s">
        <v>867</v>
      </c>
      <c r="C837" s="8">
        <v>28</v>
      </c>
      <c r="D837" s="13" t="s">
        <v>867</v>
      </c>
      <c r="E837" s="14">
        <v>39</v>
      </c>
      <c r="F837" s="15">
        <v>36</v>
      </c>
      <c r="G837" s="16">
        <f t="shared" si="13"/>
        <v>75</v>
      </c>
    </row>
    <row r="838" ht="20.1" customHeight="1" spans="1:7">
      <c r="A838" s="8" t="str">
        <f>"2467202007191734571232"</f>
        <v>2467202007191734571232</v>
      </c>
      <c r="B838" s="8" t="s">
        <v>868</v>
      </c>
      <c r="C838" s="8">
        <v>28</v>
      </c>
      <c r="D838" s="13" t="s">
        <v>868</v>
      </c>
      <c r="E838" s="14">
        <v>37</v>
      </c>
      <c r="F838" s="15">
        <v>34</v>
      </c>
      <c r="G838" s="16">
        <f t="shared" si="13"/>
        <v>71</v>
      </c>
    </row>
    <row r="839" ht="20.1" customHeight="1" spans="1:7">
      <c r="A839" s="8" t="str">
        <f>"246720200716202440588"</f>
        <v>246720200716202440588</v>
      </c>
      <c r="B839" s="8" t="s">
        <v>869</v>
      </c>
      <c r="C839" s="8">
        <v>28</v>
      </c>
      <c r="D839" s="13" t="s">
        <v>869</v>
      </c>
      <c r="E839" s="14">
        <v>32</v>
      </c>
      <c r="F839" s="15">
        <v>32</v>
      </c>
      <c r="G839" s="16">
        <f t="shared" si="13"/>
        <v>64</v>
      </c>
    </row>
    <row r="840" ht="20.1" customHeight="1" spans="1:9">
      <c r="A840" s="8" t="s">
        <v>870</v>
      </c>
      <c r="B840" s="8" t="s">
        <v>871</v>
      </c>
      <c r="C840" s="8">
        <v>28</v>
      </c>
      <c r="D840" s="13" t="s">
        <v>871</v>
      </c>
      <c r="E840" s="14">
        <v>33</v>
      </c>
      <c r="F840" s="15">
        <v>31</v>
      </c>
      <c r="G840" s="16">
        <f t="shared" si="13"/>
        <v>64</v>
      </c>
      <c r="H840" s="1"/>
      <c r="I840" s="1"/>
    </row>
    <row r="841" ht="20.1" customHeight="1" spans="1:9">
      <c r="A841" s="8" t="str">
        <f>"246720200716130433506"</f>
        <v>246720200716130433506</v>
      </c>
      <c r="B841" s="8" t="s">
        <v>872</v>
      </c>
      <c r="C841" s="8">
        <v>28</v>
      </c>
      <c r="D841" s="13" t="s">
        <v>872</v>
      </c>
      <c r="E841" s="14">
        <v>29</v>
      </c>
      <c r="F841" s="15">
        <v>24</v>
      </c>
      <c r="G841" s="16">
        <f t="shared" si="13"/>
        <v>53</v>
      </c>
      <c r="H841" s="1"/>
      <c r="I841" s="1"/>
    </row>
    <row r="842" ht="20.1" customHeight="1" spans="1:9">
      <c r="A842" s="8" t="str">
        <f>"2467202007192218471316"</f>
        <v>2467202007192218471316</v>
      </c>
      <c r="B842" s="8" t="s">
        <v>873</v>
      </c>
      <c r="C842" s="8">
        <v>28</v>
      </c>
      <c r="D842" s="13" t="s">
        <v>873</v>
      </c>
      <c r="E842" s="14">
        <v>0</v>
      </c>
      <c r="F842" s="15">
        <v>0</v>
      </c>
      <c r="G842" s="16">
        <f t="shared" si="13"/>
        <v>0</v>
      </c>
      <c r="H842" s="1"/>
      <c r="I842" s="1"/>
    </row>
    <row r="843" ht="20.1" customHeight="1" spans="1:9">
      <c r="A843" s="8" t="str">
        <f>"24672020071408500320"</f>
        <v>24672020071408500320</v>
      </c>
      <c r="B843" s="8" t="s">
        <v>874</v>
      </c>
      <c r="C843" s="8">
        <v>29</v>
      </c>
      <c r="D843" s="13" t="s">
        <v>874</v>
      </c>
      <c r="E843" s="14">
        <v>26</v>
      </c>
      <c r="F843" s="15">
        <v>22</v>
      </c>
      <c r="G843" s="16">
        <f t="shared" si="13"/>
        <v>48</v>
      </c>
      <c r="H843" s="1"/>
      <c r="I843" s="1"/>
    </row>
    <row r="844" ht="20.1" customHeight="1" spans="1:9">
      <c r="A844" s="8" t="str">
        <f>"246720200715191446383"</f>
        <v>246720200715191446383</v>
      </c>
      <c r="B844" s="8" t="s">
        <v>875</v>
      </c>
      <c r="C844" s="8">
        <v>29</v>
      </c>
      <c r="D844" s="13" t="s">
        <v>875</v>
      </c>
      <c r="E844" s="14">
        <v>36</v>
      </c>
      <c r="F844" s="15">
        <v>34</v>
      </c>
      <c r="G844" s="16">
        <f t="shared" si="13"/>
        <v>70</v>
      </c>
      <c r="H844" s="1"/>
      <c r="I844" s="1"/>
    </row>
    <row r="845" ht="20.1" customHeight="1" spans="1:9">
      <c r="A845" s="8" t="str">
        <f>"246720200718140409934"</f>
        <v>246720200718140409934</v>
      </c>
      <c r="B845" s="8" t="s">
        <v>876</v>
      </c>
      <c r="C845" s="8">
        <v>29</v>
      </c>
      <c r="D845" s="13" t="s">
        <v>876</v>
      </c>
      <c r="E845" s="14">
        <v>23</v>
      </c>
      <c r="F845" s="15">
        <v>17</v>
      </c>
      <c r="G845" s="16">
        <f t="shared" si="13"/>
        <v>40</v>
      </c>
      <c r="H845" s="1"/>
      <c r="I845" s="1"/>
    </row>
    <row r="846" ht="20.1" customHeight="1" spans="1:9">
      <c r="A846" s="8" t="str">
        <f>"246720200718090254852"</f>
        <v>246720200718090254852</v>
      </c>
      <c r="B846" s="8" t="s">
        <v>877</v>
      </c>
      <c r="C846" s="8">
        <v>29</v>
      </c>
      <c r="D846" s="13" t="s">
        <v>877</v>
      </c>
      <c r="E846" s="14">
        <v>32</v>
      </c>
      <c r="F846" s="15">
        <v>23</v>
      </c>
      <c r="G846" s="16">
        <f t="shared" si="13"/>
        <v>55</v>
      </c>
      <c r="H846" s="1"/>
      <c r="I846" s="1"/>
    </row>
    <row r="847" ht="20.1" customHeight="1" spans="1:9">
      <c r="A847" s="8" t="str">
        <f>"246720200717181649766"</f>
        <v>246720200717181649766</v>
      </c>
      <c r="B847" s="8" t="s">
        <v>878</v>
      </c>
      <c r="C847" s="8">
        <v>29</v>
      </c>
      <c r="D847" s="13" t="s">
        <v>878</v>
      </c>
      <c r="E847" s="14">
        <v>34</v>
      </c>
      <c r="F847" s="15">
        <v>25</v>
      </c>
      <c r="G847" s="16">
        <f t="shared" si="13"/>
        <v>59</v>
      </c>
      <c r="H847" s="1"/>
      <c r="I847" s="1"/>
    </row>
    <row r="848" ht="20.1" customHeight="1" spans="1:9">
      <c r="A848" s="8" t="str">
        <f>"246720200717224633829"</f>
        <v>246720200717224633829</v>
      </c>
      <c r="B848" s="8" t="s">
        <v>879</v>
      </c>
      <c r="C848" s="8">
        <v>29</v>
      </c>
      <c r="D848" s="13" t="s">
        <v>879</v>
      </c>
      <c r="E848" s="14">
        <v>20</v>
      </c>
      <c r="F848" s="15">
        <v>20</v>
      </c>
      <c r="G848" s="16">
        <f t="shared" si="13"/>
        <v>40</v>
      </c>
      <c r="H848" s="1"/>
      <c r="I848" s="1"/>
    </row>
    <row r="849" ht="20.1" customHeight="1" spans="1:9">
      <c r="A849" s="8" t="str">
        <f>"246720200714143612132"</f>
        <v>246720200714143612132</v>
      </c>
      <c r="B849" s="8" t="s">
        <v>880</v>
      </c>
      <c r="C849" s="8">
        <v>29</v>
      </c>
      <c r="D849" s="13" t="s">
        <v>880</v>
      </c>
      <c r="E849" s="14">
        <v>32</v>
      </c>
      <c r="F849" s="15">
        <v>23</v>
      </c>
      <c r="G849" s="16">
        <f t="shared" si="13"/>
        <v>55</v>
      </c>
      <c r="H849" s="1"/>
      <c r="I849" s="1"/>
    </row>
    <row r="850" ht="20.1" customHeight="1" spans="1:9">
      <c r="A850" s="8" t="str">
        <f>"246720200714130624111"</f>
        <v>246720200714130624111</v>
      </c>
      <c r="B850" s="8" t="s">
        <v>881</v>
      </c>
      <c r="C850" s="8">
        <v>29</v>
      </c>
      <c r="D850" s="13" t="s">
        <v>881</v>
      </c>
      <c r="E850" s="14">
        <v>25</v>
      </c>
      <c r="F850" s="15">
        <v>27</v>
      </c>
      <c r="G850" s="16">
        <f t="shared" si="13"/>
        <v>52</v>
      </c>
      <c r="H850" s="1"/>
      <c r="I850" s="1"/>
    </row>
    <row r="851" ht="20.1" customHeight="1" spans="1:9">
      <c r="A851" s="8" t="str">
        <f>"246720200715102828264"</f>
        <v>246720200715102828264</v>
      </c>
      <c r="B851" s="8" t="s">
        <v>882</v>
      </c>
      <c r="C851" s="8">
        <v>29</v>
      </c>
      <c r="D851" s="13" t="s">
        <v>882</v>
      </c>
      <c r="E851" s="14">
        <v>30</v>
      </c>
      <c r="F851" s="15">
        <v>18</v>
      </c>
      <c r="G851" s="16">
        <f t="shared" si="13"/>
        <v>48</v>
      </c>
      <c r="H851" s="1"/>
      <c r="I851" s="1"/>
    </row>
    <row r="852" ht="20.1" customHeight="1" spans="1:9">
      <c r="A852" s="8" t="str">
        <f>"246720200717143626720"</f>
        <v>246720200717143626720</v>
      </c>
      <c r="B852" s="8" t="s">
        <v>883</v>
      </c>
      <c r="C852" s="8">
        <v>29</v>
      </c>
      <c r="D852" s="13" t="s">
        <v>883</v>
      </c>
      <c r="E852" s="14">
        <v>39</v>
      </c>
      <c r="F852" s="15">
        <v>30</v>
      </c>
      <c r="G852" s="16">
        <f t="shared" si="13"/>
        <v>69</v>
      </c>
      <c r="H852" s="1"/>
      <c r="I852" s="1"/>
    </row>
    <row r="853" ht="20.1" customHeight="1" spans="1:9">
      <c r="A853" s="8" t="str">
        <f>"246720200715103223265"</f>
        <v>246720200715103223265</v>
      </c>
      <c r="B853" s="8" t="s">
        <v>884</v>
      </c>
      <c r="C853" s="8">
        <v>29</v>
      </c>
      <c r="D853" s="13" t="s">
        <v>884</v>
      </c>
      <c r="E853" s="14">
        <v>33</v>
      </c>
      <c r="F853" s="15">
        <v>23</v>
      </c>
      <c r="G853" s="16">
        <f t="shared" si="13"/>
        <v>56</v>
      </c>
      <c r="H853" s="1"/>
      <c r="I853" s="1"/>
    </row>
    <row r="854" ht="20.1" customHeight="1" spans="1:9">
      <c r="A854" s="8" t="str">
        <f>"246720200717103132664"</f>
        <v>246720200717103132664</v>
      </c>
      <c r="B854" s="8" t="s">
        <v>885</v>
      </c>
      <c r="C854" s="8">
        <v>29</v>
      </c>
      <c r="D854" s="13" t="s">
        <v>885</v>
      </c>
      <c r="E854" s="14">
        <v>27</v>
      </c>
      <c r="F854" s="15">
        <v>31</v>
      </c>
      <c r="G854" s="16">
        <f t="shared" si="13"/>
        <v>58</v>
      </c>
      <c r="H854" s="1"/>
      <c r="I854" s="1"/>
    </row>
    <row r="855" ht="20.1" customHeight="1" spans="1:9">
      <c r="A855" s="8" t="str">
        <f>"2467202007191647541217"</f>
        <v>2467202007191647541217</v>
      </c>
      <c r="B855" s="8" t="s">
        <v>886</v>
      </c>
      <c r="C855" s="8">
        <v>29</v>
      </c>
      <c r="D855" s="13" t="s">
        <v>886</v>
      </c>
      <c r="E855" s="14">
        <v>31</v>
      </c>
      <c r="F855" s="15">
        <v>23</v>
      </c>
      <c r="G855" s="16">
        <f t="shared" si="13"/>
        <v>54</v>
      </c>
      <c r="H855" s="1"/>
      <c r="I855" s="1"/>
    </row>
    <row r="856" ht="20.1" customHeight="1" spans="1:9">
      <c r="A856" s="8" t="str">
        <f>"2467202007191018581102"</f>
        <v>2467202007191018581102</v>
      </c>
      <c r="B856" s="8" t="s">
        <v>887</v>
      </c>
      <c r="C856" s="8">
        <v>29</v>
      </c>
      <c r="D856" s="13" t="s">
        <v>887</v>
      </c>
      <c r="E856" s="14">
        <v>39</v>
      </c>
      <c r="F856" s="15">
        <v>34</v>
      </c>
      <c r="G856" s="16">
        <f t="shared" si="13"/>
        <v>73</v>
      </c>
      <c r="H856" s="1"/>
      <c r="I856" s="1"/>
    </row>
    <row r="857" ht="20.1" customHeight="1" spans="1:9">
      <c r="A857" s="8" t="str">
        <f>"246720200714175426158"</f>
        <v>246720200714175426158</v>
      </c>
      <c r="B857" s="8" t="s">
        <v>888</v>
      </c>
      <c r="C857" s="8">
        <v>29</v>
      </c>
      <c r="D857" s="13" t="s">
        <v>888</v>
      </c>
      <c r="E857" s="14">
        <v>38</v>
      </c>
      <c r="F857" s="15">
        <v>33</v>
      </c>
      <c r="G857" s="16">
        <f t="shared" si="13"/>
        <v>71</v>
      </c>
      <c r="H857" s="1"/>
      <c r="I857" s="1"/>
    </row>
    <row r="858" ht="20.1" customHeight="1" spans="1:9">
      <c r="A858" s="8" t="str">
        <f>"2467202007201508191526"</f>
        <v>2467202007201508191526</v>
      </c>
      <c r="B858" s="8" t="s">
        <v>889</v>
      </c>
      <c r="C858" s="8">
        <v>29</v>
      </c>
      <c r="D858" s="13" t="s">
        <v>889</v>
      </c>
      <c r="E858" s="14">
        <v>35</v>
      </c>
      <c r="F858" s="15">
        <v>33</v>
      </c>
      <c r="G858" s="16">
        <f t="shared" si="13"/>
        <v>68</v>
      </c>
      <c r="H858" s="1"/>
      <c r="I858" s="1"/>
    </row>
    <row r="859" ht="20.1" customHeight="1" spans="1:9">
      <c r="A859" s="8" t="str">
        <f>"246720200716173821562"</f>
        <v>246720200716173821562</v>
      </c>
      <c r="B859" s="8" t="s">
        <v>890</v>
      </c>
      <c r="C859" s="8">
        <v>29</v>
      </c>
      <c r="D859" s="13" t="s">
        <v>890</v>
      </c>
      <c r="E859" s="14">
        <v>34</v>
      </c>
      <c r="F859" s="15">
        <v>30</v>
      </c>
      <c r="G859" s="16">
        <f t="shared" si="13"/>
        <v>64</v>
      </c>
      <c r="H859" s="1"/>
      <c r="I859" s="1"/>
    </row>
    <row r="860" ht="20.1" customHeight="1" spans="1:9">
      <c r="A860" s="8" t="str">
        <f>"2467202007191958101265"</f>
        <v>2467202007191958101265</v>
      </c>
      <c r="B860" s="8" t="s">
        <v>891</v>
      </c>
      <c r="C860" s="8">
        <v>29</v>
      </c>
      <c r="D860" s="13" t="s">
        <v>891</v>
      </c>
      <c r="E860" s="14">
        <v>37</v>
      </c>
      <c r="F860" s="15">
        <v>32</v>
      </c>
      <c r="G860" s="16">
        <f t="shared" si="13"/>
        <v>69</v>
      </c>
      <c r="H860" s="1"/>
      <c r="I860" s="1"/>
    </row>
    <row r="861" ht="20.1" customHeight="1" spans="1:9">
      <c r="A861" s="8" t="str">
        <f>"2467202007191825461244"</f>
        <v>2467202007191825461244</v>
      </c>
      <c r="B861" s="8" t="s">
        <v>892</v>
      </c>
      <c r="C861" s="8">
        <v>29</v>
      </c>
      <c r="D861" s="13" t="s">
        <v>892</v>
      </c>
      <c r="E861" s="14">
        <v>31</v>
      </c>
      <c r="F861" s="15">
        <v>30</v>
      </c>
      <c r="G861" s="16">
        <f t="shared" si="13"/>
        <v>61</v>
      </c>
      <c r="H861" s="1"/>
      <c r="I861" s="1"/>
    </row>
    <row r="862" ht="20.1" customHeight="1" spans="1:9">
      <c r="A862" s="8" t="str">
        <f>"246720200714182926168"</f>
        <v>246720200714182926168</v>
      </c>
      <c r="B862" s="8" t="s">
        <v>893</v>
      </c>
      <c r="C862" s="8">
        <v>29</v>
      </c>
      <c r="D862" s="13" t="s">
        <v>893</v>
      </c>
      <c r="E862" s="14">
        <v>38</v>
      </c>
      <c r="F862" s="15">
        <v>29</v>
      </c>
      <c r="G862" s="16">
        <f t="shared" ref="G862:G914" si="14">SUM(E862:F862)</f>
        <v>67</v>
      </c>
      <c r="H862" s="1"/>
      <c r="I862" s="1"/>
    </row>
    <row r="863" ht="20.1" customHeight="1" spans="1:9">
      <c r="A863" s="8" t="str">
        <f>"246720200714212824200"</f>
        <v>246720200714212824200</v>
      </c>
      <c r="B863" s="8" t="s">
        <v>894</v>
      </c>
      <c r="C863" s="8">
        <v>29</v>
      </c>
      <c r="D863" s="13" t="s">
        <v>894</v>
      </c>
      <c r="E863" s="14">
        <v>35</v>
      </c>
      <c r="F863" s="15">
        <v>29</v>
      </c>
      <c r="G863" s="16">
        <f t="shared" si="14"/>
        <v>64</v>
      </c>
      <c r="H863" s="1"/>
      <c r="I863" s="1"/>
    </row>
    <row r="864" ht="20.1" customHeight="1" spans="1:9">
      <c r="A864" s="8" t="str">
        <f>"246720200715140731323"</f>
        <v>246720200715140731323</v>
      </c>
      <c r="B864" s="8" t="s">
        <v>895</v>
      </c>
      <c r="C864" s="8">
        <v>29</v>
      </c>
      <c r="D864" s="13" t="s">
        <v>895</v>
      </c>
      <c r="E864" s="14">
        <v>29</v>
      </c>
      <c r="F864" s="15">
        <v>23</v>
      </c>
      <c r="G864" s="16">
        <f t="shared" si="14"/>
        <v>52</v>
      </c>
      <c r="H864" s="1"/>
      <c r="I864" s="1"/>
    </row>
    <row r="865" ht="20.1" customHeight="1" spans="1:9">
      <c r="A865" s="8" t="str">
        <f>"246720200717101511662"</f>
        <v>246720200717101511662</v>
      </c>
      <c r="B865" s="8" t="s">
        <v>896</v>
      </c>
      <c r="C865" s="8">
        <v>29</v>
      </c>
      <c r="D865" s="13" t="s">
        <v>896</v>
      </c>
      <c r="E865" s="14">
        <v>33</v>
      </c>
      <c r="F865" s="15">
        <v>31</v>
      </c>
      <c r="G865" s="16">
        <f t="shared" si="14"/>
        <v>64</v>
      </c>
      <c r="H865" s="1"/>
      <c r="I865" s="1"/>
    </row>
    <row r="866" ht="20.1" customHeight="1" spans="1:9">
      <c r="A866" s="8" t="str">
        <f>"246720200715234944429"</f>
        <v>246720200715234944429</v>
      </c>
      <c r="B866" s="8" t="s">
        <v>897</v>
      </c>
      <c r="C866" s="8">
        <v>29</v>
      </c>
      <c r="D866" s="13" t="s">
        <v>897</v>
      </c>
      <c r="E866" s="14">
        <v>37</v>
      </c>
      <c r="F866" s="15">
        <v>35</v>
      </c>
      <c r="G866" s="16">
        <f t="shared" si="14"/>
        <v>72</v>
      </c>
      <c r="H866" s="1"/>
      <c r="I866" s="1"/>
    </row>
    <row r="867" ht="20.1" customHeight="1" spans="1:9">
      <c r="A867" s="8" t="str">
        <f>"2467202007182138451023"</f>
        <v>2467202007182138451023</v>
      </c>
      <c r="B867" s="8" t="s">
        <v>898</v>
      </c>
      <c r="C867" s="8">
        <v>29</v>
      </c>
      <c r="D867" s="13" t="s">
        <v>898</v>
      </c>
      <c r="E867" s="14">
        <v>34</v>
      </c>
      <c r="F867" s="15">
        <v>29</v>
      </c>
      <c r="G867" s="16">
        <f t="shared" si="14"/>
        <v>63</v>
      </c>
      <c r="H867" s="1"/>
      <c r="I867" s="1"/>
    </row>
    <row r="868" ht="20.1" customHeight="1" spans="1:9">
      <c r="A868" s="8" t="str">
        <f>"246720200717165533748"</f>
        <v>246720200717165533748</v>
      </c>
      <c r="B868" s="8" t="s">
        <v>899</v>
      </c>
      <c r="C868" s="8">
        <v>30</v>
      </c>
      <c r="D868" s="13" t="s">
        <v>899</v>
      </c>
      <c r="E868" s="14">
        <v>32</v>
      </c>
      <c r="F868" s="15">
        <v>34</v>
      </c>
      <c r="G868" s="16">
        <f t="shared" si="14"/>
        <v>66</v>
      </c>
      <c r="H868" s="1"/>
      <c r="I868" s="1"/>
    </row>
    <row r="869" ht="20.1" customHeight="1" spans="1:9">
      <c r="A869" s="8" t="str">
        <f>"24672020071408171411"</f>
        <v>24672020071408171411</v>
      </c>
      <c r="B869" s="8" t="s">
        <v>900</v>
      </c>
      <c r="C869" s="8">
        <v>30</v>
      </c>
      <c r="D869" s="13" t="s">
        <v>900</v>
      </c>
      <c r="E869" s="14">
        <v>30</v>
      </c>
      <c r="F869" s="15">
        <v>28</v>
      </c>
      <c r="G869" s="16">
        <f t="shared" si="14"/>
        <v>58</v>
      </c>
      <c r="H869" s="1"/>
      <c r="I869" s="1"/>
    </row>
    <row r="870" ht="20.1" customHeight="1" spans="1:9">
      <c r="A870" s="8" t="str">
        <f>"24672020071411242980"</f>
        <v>24672020071411242980</v>
      </c>
      <c r="B870" s="8" t="s">
        <v>901</v>
      </c>
      <c r="C870" s="8">
        <v>30</v>
      </c>
      <c r="D870" s="13" t="s">
        <v>901</v>
      </c>
      <c r="E870" s="14">
        <v>33</v>
      </c>
      <c r="F870" s="15">
        <v>28</v>
      </c>
      <c r="G870" s="16">
        <f t="shared" si="14"/>
        <v>61</v>
      </c>
      <c r="H870" s="1"/>
      <c r="I870" s="1"/>
    </row>
    <row r="871" ht="20.1" customHeight="1" spans="1:9">
      <c r="A871" s="8" t="str">
        <f>"2467202007182241571040"</f>
        <v>2467202007182241571040</v>
      </c>
      <c r="B871" s="8" t="s">
        <v>902</v>
      </c>
      <c r="C871" s="8">
        <v>30</v>
      </c>
      <c r="D871" s="13" t="s">
        <v>902</v>
      </c>
      <c r="E871" s="14">
        <v>30</v>
      </c>
      <c r="F871" s="15">
        <v>27</v>
      </c>
      <c r="G871" s="16">
        <f t="shared" si="14"/>
        <v>57</v>
      </c>
      <c r="H871" s="1"/>
      <c r="I871" s="1"/>
    </row>
    <row r="872" ht="20.1" customHeight="1" spans="1:9">
      <c r="A872" s="8" t="str">
        <f>"246720200716105220478"</f>
        <v>246720200716105220478</v>
      </c>
      <c r="B872" s="8" t="s">
        <v>903</v>
      </c>
      <c r="C872" s="8">
        <v>30</v>
      </c>
      <c r="D872" s="13" t="s">
        <v>903</v>
      </c>
      <c r="E872" s="14">
        <v>28</v>
      </c>
      <c r="F872" s="15">
        <v>26</v>
      </c>
      <c r="G872" s="16">
        <f t="shared" si="14"/>
        <v>54</v>
      </c>
      <c r="H872" s="1"/>
      <c r="I872" s="1"/>
    </row>
    <row r="873" ht="20.1" customHeight="1" spans="1:9">
      <c r="A873" s="8" t="str">
        <f>"2467202007201107151427"</f>
        <v>2467202007201107151427</v>
      </c>
      <c r="B873" s="8" t="s">
        <v>904</v>
      </c>
      <c r="C873" s="8">
        <v>30</v>
      </c>
      <c r="D873" s="13" t="s">
        <v>904</v>
      </c>
      <c r="E873" s="14">
        <v>36</v>
      </c>
      <c r="F873" s="15">
        <v>31</v>
      </c>
      <c r="G873" s="16">
        <f t="shared" si="14"/>
        <v>67</v>
      </c>
      <c r="H873" s="1"/>
      <c r="I873" s="1"/>
    </row>
    <row r="874" ht="20.1" customHeight="1" spans="1:9">
      <c r="A874" s="8" t="str">
        <f>"2467202007201109471428"</f>
        <v>2467202007201109471428</v>
      </c>
      <c r="B874" s="8" t="s">
        <v>905</v>
      </c>
      <c r="C874" s="8">
        <v>30</v>
      </c>
      <c r="D874" s="13" t="s">
        <v>905</v>
      </c>
      <c r="E874" s="14">
        <v>31</v>
      </c>
      <c r="F874" s="15">
        <v>29</v>
      </c>
      <c r="G874" s="16">
        <f t="shared" si="14"/>
        <v>60</v>
      </c>
      <c r="H874" s="1"/>
      <c r="I874" s="1"/>
    </row>
    <row r="875" ht="20.1" customHeight="1" spans="1:9">
      <c r="A875" s="8" t="str">
        <f>"246720200715082828237"</f>
        <v>246720200715082828237</v>
      </c>
      <c r="B875" s="8" t="s">
        <v>906</v>
      </c>
      <c r="C875" s="8">
        <v>30</v>
      </c>
      <c r="D875" s="13" t="s">
        <v>906</v>
      </c>
      <c r="E875" s="14">
        <v>20</v>
      </c>
      <c r="F875" s="15">
        <v>21</v>
      </c>
      <c r="G875" s="16">
        <f t="shared" si="14"/>
        <v>41</v>
      </c>
      <c r="H875" s="1"/>
      <c r="I875" s="1"/>
    </row>
    <row r="876" ht="20.1" customHeight="1" spans="1:9">
      <c r="A876" s="8" t="str">
        <f>"246720200716220235607"</f>
        <v>246720200716220235607</v>
      </c>
      <c r="B876" s="8" t="s">
        <v>907</v>
      </c>
      <c r="C876" s="8">
        <v>30</v>
      </c>
      <c r="D876" s="13" t="s">
        <v>907</v>
      </c>
      <c r="E876" s="14">
        <v>32</v>
      </c>
      <c r="F876" s="15">
        <v>33</v>
      </c>
      <c r="G876" s="16">
        <f t="shared" si="14"/>
        <v>65</v>
      </c>
      <c r="H876" s="1"/>
      <c r="I876" s="1"/>
    </row>
    <row r="877" ht="20.1" customHeight="1" spans="1:9">
      <c r="A877" s="8" t="str">
        <f>"2467202007191003141099"</f>
        <v>2467202007191003141099</v>
      </c>
      <c r="B877" s="8" t="s">
        <v>908</v>
      </c>
      <c r="C877" s="8">
        <v>30</v>
      </c>
      <c r="D877" s="13" t="s">
        <v>908</v>
      </c>
      <c r="E877" s="14">
        <v>34</v>
      </c>
      <c r="F877" s="15">
        <v>26</v>
      </c>
      <c r="G877" s="16">
        <f t="shared" si="14"/>
        <v>60</v>
      </c>
      <c r="H877" s="1"/>
      <c r="I877" s="1"/>
    </row>
    <row r="878" ht="20.1" customHeight="1" spans="1:9">
      <c r="A878" s="8" t="str">
        <f>"2467202007201433281513"</f>
        <v>2467202007201433281513</v>
      </c>
      <c r="B878" s="8" t="s">
        <v>909</v>
      </c>
      <c r="C878" s="8">
        <v>30</v>
      </c>
      <c r="D878" s="13" t="s">
        <v>909</v>
      </c>
      <c r="E878" s="14">
        <v>20</v>
      </c>
      <c r="F878" s="15">
        <v>22</v>
      </c>
      <c r="G878" s="16">
        <f t="shared" si="14"/>
        <v>42</v>
      </c>
      <c r="H878" s="1"/>
      <c r="I878" s="1"/>
    </row>
    <row r="879" ht="20.1" customHeight="1" spans="1:9">
      <c r="A879" s="8" t="str">
        <f>"2467202007192206291308"</f>
        <v>2467202007192206291308</v>
      </c>
      <c r="B879" s="8" t="s">
        <v>910</v>
      </c>
      <c r="C879" s="8">
        <v>30</v>
      </c>
      <c r="D879" s="13" t="s">
        <v>910</v>
      </c>
      <c r="E879" s="14">
        <v>29</v>
      </c>
      <c r="F879" s="15">
        <v>31</v>
      </c>
      <c r="G879" s="16">
        <f t="shared" si="14"/>
        <v>60</v>
      </c>
      <c r="H879" s="1"/>
      <c r="I879" s="1"/>
    </row>
    <row r="880" ht="20.1" customHeight="1" spans="1:9">
      <c r="A880" s="8" t="str">
        <f>"2467202007201252051470"</f>
        <v>2467202007201252051470</v>
      </c>
      <c r="B880" s="8" t="s">
        <v>911</v>
      </c>
      <c r="C880" s="8">
        <v>30</v>
      </c>
      <c r="D880" s="13" t="s">
        <v>911</v>
      </c>
      <c r="E880" s="14">
        <v>0</v>
      </c>
      <c r="F880" s="15">
        <v>0</v>
      </c>
      <c r="G880" s="16">
        <f t="shared" si="14"/>
        <v>0</v>
      </c>
      <c r="H880" s="1"/>
      <c r="I880" s="1"/>
    </row>
    <row r="881" ht="20.1" customHeight="1" spans="1:9">
      <c r="A881" s="8" t="str">
        <f>"2467202007201355501492"</f>
        <v>2467202007201355501492</v>
      </c>
      <c r="B881" s="8" t="s">
        <v>912</v>
      </c>
      <c r="C881" s="8">
        <v>30</v>
      </c>
      <c r="D881" s="13" t="s">
        <v>912</v>
      </c>
      <c r="E881" s="14">
        <v>0</v>
      </c>
      <c r="F881" s="15">
        <v>0</v>
      </c>
      <c r="G881" s="16">
        <f t="shared" si="14"/>
        <v>0</v>
      </c>
      <c r="H881" s="1"/>
      <c r="I881" s="1"/>
    </row>
    <row r="882" ht="20.1" customHeight="1" spans="1:9">
      <c r="A882" s="8" t="str">
        <f>"246720200716204057592"</f>
        <v>246720200716204057592</v>
      </c>
      <c r="B882" s="8" t="s">
        <v>913</v>
      </c>
      <c r="C882" s="8">
        <v>30</v>
      </c>
      <c r="D882" s="13" t="s">
        <v>913</v>
      </c>
      <c r="E882" s="14">
        <v>20</v>
      </c>
      <c r="F882" s="15">
        <v>21</v>
      </c>
      <c r="G882" s="16">
        <f t="shared" si="14"/>
        <v>41</v>
      </c>
      <c r="H882" s="1"/>
      <c r="I882" s="1"/>
    </row>
    <row r="883" ht="20.1" customHeight="1" spans="1:9">
      <c r="A883" s="8" t="str">
        <f>"246720200716214035604"</f>
        <v>246720200716214035604</v>
      </c>
      <c r="B883" s="8" t="s">
        <v>914</v>
      </c>
      <c r="C883" s="8">
        <v>30</v>
      </c>
      <c r="D883" s="13" t="s">
        <v>914</v>
      </c>
      <c r="E883" s="14">
        <v>40</v>
      </c>
      <c r="F883" s="15">
        <v>39</v>
      </c>
      <c r="G883" s="16">
        <f t="shared" si="14"/>
        <v>79</v>
      </c>
      <c r="H883" s="1"/>
      <c r="I883" s="1"/>
    </row>
    <row r="884" ht="20.1" customHeight="1" spans="1:9">
      <c r="A884" s="8" t="str">
        <f>"2467202007201239211462"</f>
        <v>2467202007201239211462</v>
      </c>
      <c r="B884" s="8" t="s">
        <v>915</v>
      </c>
      <c r="C884" s="8">
        <v>30</v>
      </c>
      <c r="D884" s="13" t="s">
        <v>915</v>
      </c>
      <c r="E884" s="14">
        <v>26</v>
      </c>
      <c r="F884" s="15">
        <v>25</v>
      </c>
      <c r="G884" s="16">
        <f t="shared" si="14"/>
        <v>51</v>
      </c>
      <c r="H884" s="1"/>
      <c r="I884" s="1"/>
    </row>
    <row r="885" ht="20.1" customHeight="1" spans="1:9">
      <c r="A885" s="8" t="str">
        <f>"246720200715164514354"</f>
        <v>246720200715164514354</v>
      </c>
      <c r="B885" s="8" t="s">
        <v>916</v>
      </c>
      <c r="C885" s="8">
        <v>30</v>
      </c>
      <c r="D885" s="13" t="s">
        <v>916</v>
      </c>
      <c r="E885" s="14">
        <v>16</v>
      </c>
      <c r="F885" s="15">
        <v>17</v>
      </c>
      <c r="G885" s="16">
        <f t="shared" si="14"/>
        <v>33</v>
      </c>
      <c r="H885" s="1"/>
      <c r="I885" s="1"/>
    </row>
    <row r="886" ht="20.1" customHeight="1" spans="1:9">
      <c r="A886" s="8" t="str">
        <f>"246720200717130124705"</f>
        <v>246720200717130124705</v>
      </c>
      <c r="B886" s="8" t="s">
        <v>917</v>
      </c>
      <c r="C886" s="8">
        <v>30</v>
      </c>
      <c r="D886" s="13" t="s">
        <v>917</v>
      </c>
      <c r="E886" s="14">
        <v>0</v>
      </c>
      <c r="F886" s="15">
        <v>0</v>
      </c>
      <c r="G886" s="16">
        <f t="shared" si="14"/>
        <v>0</v>
      </c>
      <c r="H886" s="1"/>
      <c r="I886" s="1"/>
    </row>
    <row r="887" ht="20.1" customHeight="1" spans="1:9">
      <c r="A887" s="8" t="str">
        <f>"246720200717125639700"</f>
        <v>246720200717125639700</v>
      </c>
      <c r="B887" s="8" t="s">
        <v>918</v>
      </c>
      <c r="C887" s="8">
        <v>30</v>
      </c>
      <c r="D887" s="13" t="s">
        <v>918</v>
      </c>
      <c r="E887" s="14">
        <v>0</v>
      </c>
      <c r="F887" s="15">
        <v>0</v>
      </c>
      <c r="G887" s="16">
        <f t="shared" si="14"/>
        <v>0</v>
      </c>
      <c r="H887" s="1"/>
      <c r="I887" s="1"/>
    </row>
    <row r="888" ht="20.1" customHeight="1" spans="1:9">
      <c r="A888" s="8" t="str">
        <f>"246720200717205312804"</f>
        <v>246720200717205312804</v>
      </c>
      <c r="B888" s="8" t="s">
        <v>919</v>
      </c>
      <c r="C888" s="8">
        <v>30</v>
      </c>
      <c r="D888" s="13" t="s">
        <v>919</v>
      </c>
      <c r="E888" s="14">
        <v>31</v>
      </c>
      <c r="F888" s="15">
        <v>31</v>
      </c>
      <c r="G888" s="16">
        <f t="shared" si="14"/>
        <v>62</v>
      </c>
      <c r="H888" s="1"/>
      <c r="I888" s="1"/>
    </row>
    <row r="889" ht="20.1" customHeight="1" spans="1:9">
      <c r="A889" s="8" t="str">
        <f>"246720200716210618600"</f>
        <v>246720200716210618600</v>
      </c>
      <c r="B889" s="8" t="s">
        <v>920</v>
      </c>
      <c r="C889" s="8">
        <v>30</v>
      </c>
      <c r="D889" s="13" t="s">
        <v>920</v>
      </c>
      <c r="E889" s="14">
        <v>27</v>
      </c>
      <c r="F889" s="15">
        <v>24</v>
      </c>
      <c r="G889" s="16">
        <f t="shared" si="14"/>
        <v>51</v>
      </c>
      <c r="H889" s="1"/>
      <c r="I889" s="1"/>
    </row>
    <row r="890" ht="20.1" customHeight="1" spans="1:9">
      <c r="A890" s="8" t="str">
        <f>"2467202007201233031457"</f>
        <v>2467202007201233031457</v>
      </c>
      <c r="B890" s="8" t="s">
        <v>921</v>
      </c>
      <c r="C890" s="8">
        <v>30</v>
      </c>
      <c r="D890" s="13" t="s">
        <v>921</v>
      </c>
      <c r="E890" s="14">
        <v>37</v>
      </c>
      <c r="F890" s="15">
        <v>31</v>
      </c>
      <c r="G890" s="16">
        <f t="shared" si="14"/>
        <v>68</v>
      </c>
      <c r="H890" s="1"/>
      <c r="I890" s="1"/>
    </row>
    <row r="891" ht="20.1" customHeight="1" spans="1:9">
      <c r="A891" s="8" t="str">
        <f>"2467202007191915041259"</f>
        <v>2467202007191915041259</v>
      </c>
      <c r="B891" s="8" t="s">
        <v>922</v>
      </c>
      <c r="C891" s="8">
        <v>30</v>
      </c>
      <c r="D891" s="13" t="s">
        <v>922</v>
      </c>
      <c r="E891" s="14">
        <v>0</v>
      </c>
      <c r="F891" s="15">
        <v>0</v>
      </c>
      <c r="G891" s="16">
        <f t="shared" si="14"/>
        <v>0</v>
      </c>
      <c r="H891" s="1"/>
      <c r="I891" s="1"/>
    </row>
    <row r="892" ht="20.1" customHeight="1" spans="1:9">
      <c r="A892" s="8" t="str">
        <f>"2467202007191529551193"</f>
        <v>2467202007191529551193</v>
      </c>
      <c r="B892" s="8" t="s">
        <v>923</v>
      </c>
      <c r="C892" s="8">
        <v>30</v>
      </c>
      <c r="D892" s="13" t="s">
        <v>923</v>
      </c>
      <c r="E892" s="14">
        <v>38</v>
      </c>
      <c r="F892" s="15">
        <v>29</v>
      </c>
      <c r="G892" s="16">
        <f t="shared" si="14"/>
        <v>67</v>
      </c>
      <c r="H892" s="1"/>
      <c r="I892" s="1"/>
    </row>
    <row r="893" ht="20.1" customHeight="1" spans="1:9">
      <c r="A893" s="8" t="str">
        <f>"246720200718132559929"</f>
        <v>246720200718132559929</v>
      </c>
      <c r="B893" s="8" t="s">
        <v>924</v>
      </c>
      <c r="C893" s="8">
        <v>31</v>
      </c>
      <c r="D893" s="13" t="s">
        <v>924</v>
      </c>
      <c r="E893" s="14">
        <v>34</v>
      </c>
      <c r="F893" s="15">
        <v>34</v>
      </c>
      <c r="G893" s="16">
        <f t="shared" si="14"/>
        <v>68</v>
      </c>
      <c r="H893" s="1"/>
      <c r="I893" s="1"/>
    </row>
    <row r="894" ht="20.1" customHeight="1" spans="1:9">
      <c r="A894" s="8" t="str">
        <f>"246720200716154505538"</f>
        <v>246720200716154505538</v>
      </c>
      <c r="B894" s="8" t="s">
        <v>925</v>
      </c>
      <c r="C894" s="8">
        <v>31</v>
      </c>
      <c r="D894" s="13" t="s">
        <v>925</v>
      </c>
      <c r="E894" s="14">
        <v>38</v>
      </c>
      <c r="F894" s="15">
        <v>35</v>
      </c>
      <c r="G894" s="16">
        <f t="shared" si="14"/>
        <v>73</v>
      </c>
      <c r="H894" s="1"/>
      <c r="I894" s="1"/>
    </row>
    <row r="895" ht="20.1" customHeight="1" spans="1:9">
      <c r="A895" s="8" t="str">
        <f>"246720200715204935396"</f>
        <v>246720200715204935396</v>
      </c>
      <c r="B895" s="8" t="s">
        <v>926</v>
      </c>
      <c r="C895" s="8">
        <v>31</v>
      </c>
      <c r="D895" s="13" t="s">
        <v>926</v>
      </c>
      <c r="E895" s="14">
        <v>12</v>
      </c>
      <c r="F895" s="15">
        <v>22</v>
      </c>
      <c r="G895" s="16">
        <f t="shared" si="14"/>
        <v>34</v>
      </c>
      <c r="H895" s="1"/>
      <c r="I895" s="1"/>
    </row>
    <row r="896" ht="20.1" customHeight="1" spans="1:9">
      <c r="A896" s="8" t="str">
        <f>"246720200716104915477"</f>
        <v>246720200716104915477</v>
      </c>
      <c r="B896" s="8" t="s">
        <v>927</v>
      </c>
      <c r="C896" s="8">
        <v>31</v>
      </c>
      <c r="D896" s="13" t="s">
        <v>927</v>
      </c>
      <c r="E896" s="14">
        <v>39</v>
      </c>
      <c r="F896" s="15">
        <v>32</v>
      </c>
      <c r="G896" s="16">
        <f t="shared" si="14"/>
        <v>71</v>
      </c>
      <c r="H896" s="1"/>
      <c r="I896" s="1"/>
    </row>
    <row r="897" ht="20.1" customHeight="1" spans="1:9">
      <c r="A897" s="8" t="str">
        <f>"246720200715150953337"</f>
        <v>246720200715150953337</v>
      </c>
      <c r="B897" s="8" t="s">
        <v>928</v>
      </c>
      <c r="C897" s="8">
        <v>31</v>
      </c>
      <c r="D897" s="13" t="s">
        <v>928</v>
      </c>
      <c r="E897" s="14">
        <v>32</v>
      </c>
      <c r="F897" s="15">
        <v>32</v>
      </c>
      <c r="G897" s="16">
        <f t="shared" si="14"/>
        <v>64</v>
      </c>
      <c r="H897" s="1"/>
      <c r="I897" s="1"/>
    </row>
    <row r="898" ht="20.1" customHeight="1" spans="1:9">
      <c r="A898" s="8" t="str">
        <f>"246720200714171017151"</f>
        <v>246720200714171017151</v>
      </c>
      <c r="B898" s="8" t="s">
        <v>929</v>
      </c>
      <c r="C898" s="8">
        <v>31</v>
      </c>
      <c r="D898" s="13" t="s">
        <v>929</v>
      </c>
      <c r="E898" s="14">
        <v>29</v>
      </c>
      <c r="F898" s="15">
        <v>30</v>
      </c>
      <c r="G898" s="16">
        <f t="shared" si="14"/>
        <v>59</v>
      </c>
      <c r="H898" s="1"/>
      <c r="I898" s="1"/>
    </row>
    <row r="899" ht="20.1" customHeight="1" spans="1:9">
      <c r="A899" s="8" t="str">
        <f>"246720200716085847452"</f>
        <v>246720200716085847452</v>
      </c>
      <c r="B899" s="8" t="s">
        <v>930</v>
      </c>
      <c r="C899" s="8">
        <v>31</v>
      </c>
      <c r="D899" s="13" t="s">
        <v>930</v>
      </c>
      <c r="E899" s="14">
        <v>0</v>
      </c>
      <c r="F899" s="15">
        <v>0</v>
      </c>
      <c r="G899" s="16">
        <f t="shared" si="14"/>
        <v>0</v>
      </c>
      <c r="H899" s="2"/>
      <c r="I899" s="2"/>
    </row>
    <row r="900" ht="20.1" customHeight="1" spans="1:9">
      <c r="A900" s="8" t="str">
        <f>"246720200715094227248"</f>
        <v>246720200715094227248</v>
      </c>
      <c r="B900" s="8" t="s">
        <v>931</v>
      </c>
      <c r="C900" s="8">
        <v>31</v>
      </c>
      <c r="D900" s="13" t="s">
        <v>931</v>
      </c>
      <c r="E900" s="14">
        <v>0</v>
      </c>
      <c r="F900" s="15">
        <v>0</v>
      </c>
      <c r="G900" s="16">
        <f t="shared" si="14"/>
        <v>0</v>
      </c>
      <c r="H900" s="2"/>
      <c r="I900" s="2"/>
    </row>
    <row r="901" ht="20.1" customHeight="1" spans="1:9">
      <c r="A901" s="8" t="str">
        <f>"2467202007201146061439"</f>
        <v>2467202007201146061439</v>
      </c>
      <c r="B901" s="8" t="s">
        <v>932</v>
      </c>
      <c r="C901" s="8">
        <v>31</v>
      </c>
      <c r="D901" s="13" t="s">
        <v>932</v>
      </c>
      <c r="E901" s="14">
        <v>25</v>
      </c>
      <c r="F901" s="15">
        <v>18</v>
      </c>
      <c r="G901" s="16">
        <f t="shared" si="14"/>
        <v>43</v>
      </c>
      <c r="H901" s="2"/>
      <c r="I901" s="2"/>
    </row>
    <row r="902" ht="20.1" customHeight="1" spans="1:9">
      <c r="A902" s="8" t="str">
        <f>"2467202007201538521537"</f>
        <v>2467202007201538521537</v>
      </c>
      <c r="B902" s="8" t="s">
        <v>933</v>
      </c>
      <c r="C902" s="8">
        <v>31</v>
      </c>
      <c r="D902" s="13" t="s">
        <v>933</v>
      </c>
      <c r="E902" s="14">
        <v>33</v>
      </c>
      <c r="F902" s="15">
        <v>30</v>
      </c>
      <c r="G902" s="16">
        <f t="shared" si="14"/>
        <v>63</v>
      </c>
      <c r="H902" s="2"/>
      <c r="I902" s="2"/>
    </row>
    <row r="903" ht="20.1" customHeight="1" spans="1:9">
      <c r="A903" s="8" t="str">
        <f>"2467202007190951071091"</f>
        <v>2467202007190951071091</v>
      </c>
      <c r="B903" s="8" t="s">
        <v>934</v>
      </c>
      <c r="C903" s="8">
        <v>31</v>
      </c>
      <c r="D903" s="13" t="s">
        <v>934</v>
      </c>
      <c r="E903" s="14">
        <v>32</v>
      </c>
      <c r="F903" s="15">
        <v>22</v>
      </c>
      <c r="G903" s="16">
        <f t="shared" si="14"/>
        <v>54</v>
      </c>
      <c r="H903" s="2"/>
      <c r="I903" s="2"/>
    </row>
    <row r="904" ht="20.1" customHeight="1" spans="1:9">
      <c r="A904" s="8" t="str">
        <f>"246720200718074938842"</f>
        <v>246720200718074938842</v>
      </c>
      <c r="B904" s="8" t="s">
        <v>935</v>
      </c>
      <c r="C904" s="8">
        <v>31</v>
      </c>
      <c r="D904" s="13" t="s">
        <v>935</v>
      </c>
      <c r="E904" s="14">
        <v>27</v>
      </c>
      <c r="F904" s="15">
        <v>25</v>
      </c>
      <c r="G904" s="16">
        <f t="shared" si="14"/>
        <v>52</v>
      </c>
      <c r="H904" s="2"/>
      <c r="I904" s="2"/>
    </row>
    <row r="905" ht="20.1" customHeight="1" spans="1:9">
      <c r="A905" s="8" t="str">
        <f>"24672020071410343757"</f>
        <v>24672020071410343757</v>
      </c>
      <c r="B905" s="8" t="s">
        <v>936</v>
      </c>
      <c r="C905" s="8">
        <v>31</v>
      </c>
      <c r="D905" s="13" t="s">
        <v>936</v>
      </c>
      <c r="E905" s="14">
        <v>30</v>
      </c>
      <c r="F905" s="15">
        <v>25</v>
      </c>
      <c r="G905" s="16">
        <f t="shared" si="14"/>
        <v>55</v>
      </c>
      <c r="H905" s="2"/>
      <c r="I905" s="2"/>
    </row>
    <row r="906" ht="20.1" customHeight="1" spans="1:9">
      <c r="A906" s="8" t="str">
        <f>"2467202007201150361441"</f>
        <v>2467202007201150361441</v>
      </c>
      <c r="B906" s="8" t="s">
        <v>937</v>
      </c>
      <c r="C906" s="8">
        <v>31</v>
      </c>
      <c r="D906" s="13" t="s">
        <v>937</v>
      </c>
      <c r="E906" s="14">
        <v>39</v>
      </c>
      <c r="F906" s="15">
        <v>29</v>
      </c>
      <c r="G906" s="16">
        <f t="shared" si="14"/>
        <v>68</v>
      </c>
      <c r="H906" s="2"/>
      <c r="I906" s="2"/>
    </row>
    <row r="907" ht="20.1" customHeight="1" spans="1:9">
      <c r="A907" s="8" t="str">
        <f>"2467202007191614441210"</f>
        <v>2467202007191614441210</v>
      </c>
      <c r="B907" s="8" t="s">
        <v>938</v>
      </c>
      <c r="C907" s="8">
        <v>31</v>
      </c>
      <c r="D907" s="13" t="s">
        <v>938</v>
      </c>
      <c r="E907" s="14">
        <v>39</v>
      </c>
      <c r="F907" s="15">
        <v>32</v>
      </c>
      <c r="G907" s="16">
        <f t="shared" si="14"/>
        <v>71</v>
      </c>
      <c r="H907" s="2"/>
      <c r="I907" s="2"/>
    </row>
    <row r="908" ht="20.1" customHeight="1" spans="1:9">
      <c r="A908" s="8" t="str">
        <f>"246720200718104225874"</f>
        <v>246720200718104225874</v>
      </c>
      <c r="B908" s="8" t="s">
        <v>939</v>
      </c>
      <c r="C908" s="8">
        <v>31</v>
      </c>
      <c r="D908" s="13" t="s">
        <v>939</v>
      </c>
      <c r="E908" s="14">
        <v>24</v>
      </c>
      <c r="F908" s="15">
        <v>20</v>
      </c>
      <c r="G908" s="16">
        <f t="shared" si="14"/>
        <v>44</v>
      </c>
      <c r="H908" s="2"/>
      <c r="I908" s="2"/>
    </row>
    <row r="909" ht="20.1" customHeight="1" spans="1:9">
      <c r="A909" s="8" t="str">
        <f>"246720200716134424513"</f>
        <v>246720200716134424513</v>
      </c>
      <c r="B909" s="8" t="s">
        <v>940</v>
      </c>
      <c r="C909" s="8">
        <v>31</v>
      </c>
      <c r="D909" s="13" t="s">
        <v>940</v>
      </c>
      <c r="E909" s="14">
        <v>28</v>
      </c>
      <c r="F909" s="15">
        <v>31</v>
      </c>
      <c r="G909" s="16">
        <f t="shared" si="14"/>
        <v>59</v>
      </c>
      <c r="H909" s="2"/>
      <c r="I909" s="2"/>
    </row>
    <row r="910" ht="20.1" customHeight="1" spans="1:9">
      <c r="A910" s="8" t="str">
        <f>"246720200715104116273"</f>
        <v>246720200715104116273</v>
      </c>
      <c r="B910" s="8" t="s">
        <v>941</v>
      </c>
      <c r="C910" s="8">
        <v>31</v>
      </c>
      <c r="D910" s="13" t="s">
        <v>941</v>
      </c>
      <c r="E910" s="14">
        <v>0</v>
      </c>
      <c r="F910" s="15">
        <v>0</v>
      </c>
      <c r="G910" s="16">
        <f t="shared" si="14"/>
        <v>0</v>
      </c>
      <c r="H910" s="2"/>
      <c r="I910" s="2"/>
    </row>
    <row r="911" ht="20.1" customHeight="1" spans="1:9">
      <c r="A911" s="8" t="str">
        <f>"246720200717093521658"</f>
        <v>246720200717093521658</v>
      </c>
      <c r="B911" s="8" t="s">
        <v>942</v>
      </c>
      <c r="C911" s="8">
        <v>31</v>
      </c>
      <c r="D911" s="13" t="s">
        <v>942</v>
      </c>
      <c r="E911" s="14">
        <v>23</v>
      </c>
      <c r="F911" s="15">
        <v>21</v>
      </c>
      <c r="G911" s="16">
        <f t="shared" si="14"/>
        <v>44</v>
      </c>
      <c r="H911" s="2"/>
      <c r="I911" s="2"/>
    </row>
    <row r="912" ht="20.1" customHeight="1" spans="1:9">
      <c r="A912" s="8" t="str">
        <f>"2467202007200558241355"</f>
        <v>2467202007200558241355</v>
      </c>
      <c r="B912" s="8" t="s">
        <v>943</v>
      </c>
      <c r="C912" s="8">
        <v>31</v>
      </c>
      <c r="D912" s="13" t="s">
        <v>943</v>
      </c>
      <c r="E912" s="14">
        <v>34</v>
      </c>
      <c r="F912" s="15">
        <v>36</v>
      </c>
      <c r="G912" s="16">
        <f t="shared" si="14"/>
        <v>70</v>
      </c>
      <c r="H912" s="2"/>
      <c r="I912" s="2"/>
    </row>
    <row r="913" ht="20.1" customHeight="1" spans="1:9">
      <c r="A913" s="8" t="str">
        <f>"2467202007191829211246"</f>
        <v>2467202007191829211246</v>
      </c>
      <c r="B913" s="8" t="s">
        <v>944</v>
      </c>
      <c r="C913" s="8">
        <v>31</v>
      </c>
      <c r="D913" s="13" t="s">
        <v>944</v>
      </c>
      <c r="E913" s="14">
        <v>40</v>
      </c>
      <c r="F913" s="15">
        <v>35</v>
      </c>
      <c r="G913" s="16">
        <f t="shared" si="14"/>
        <v>75</v>
      </c>
      <c r="H913" s="2"/>
      <c r="I913" s="2"/>
    </row>
    <row r="914" ht="20.1" customHeight="1" spans="1:9">
      <c r="A914" s="8" t="str">
        <f>"2467202007201305171476"</f>
        <v>2467202007201305171476</v>
      </c>
      <c r="B914" s="8" t="s">
        <v>945</v>
      </c>
      <c r="C914" s="8">
        <v>31</v>
      </c>
      <c r="D914" s="13" t="s">
        <v>945</v>
      </c>
      <c r="E914" s="14">
        <v>35</v>
      </c>
      <c r="F914" s="15">
        <v>28</v>
      </c>
      <c r="G914" s="16">
        <f t="shared" si="14"/>
        <v>63</v>
      </c>
      <c r="H914" s="2"/>
      <c r="I914" s="2"/>
    </row>
  </sheetData>
  <sortState ref="A3:L915">
    <sortCondition ref="C3:C915"/>
  </sortState>
  <mergeCells count="1">
    <mergeCell ref="B1:G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wzj</dc:creator>
  <cp:lastModifiedBy>Administrator</cp:lastModifiedBy>
  <dcterms:created xsi:type="dcterms:W3CDTF">2020-07-21T11:07:00Z</dcterms:created>
  <cp:lastPrinted>2020-07-24T01:14:00Z</cp:lastPrinted>
  <dcterms:modified xsi:type="dcterms:W3CDTF">2020-08-11T08:31:07Z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